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galio TOP/2024/Rugpjūtis/2024 rugpjūčio 02-04/"/>
    </mc:Choice>
  </mc:AlternateContent>
  <xr:revisionPtr revIDLastSave="2277" documentId="13_ncr:1_{E61D8DA5-CCEE-47DE-9FEF-95A3CAA4B0D3}" xr6:coauthVersionLast="47" xr6:coauthVersionMax="47" xr10:uidLastSave="{88FD9EDD-7D43-44EF-8F9C-F8B65072A996}"/>
  <bookViews>
    <workbookView xWindow="-120" yWindow="-120" windowWidth="29040" windowHeight="15840" xr2:uid="{00000000-000D-0000-FFFF-FFFF00000000}"/>
  </bookViews>
  <sheets>
    <sheet name="08.02-08.04" sheetId="12" r:id="rId1"/>
    <sheet name="07.26-07.28" sheetId="11" r:id="rId2"/>
    <sheet name="07.19-07.21" sheetId="10" r:id="rId3"/>
    <sheet name="07.12-07.14" sheetId="9" r:id="rId4"/>
    <sheet name="07.05-07.07" sheetId="8" r:id="rId5"/>
    <sheet name="06.28-06.30" sheetId="7" r:id="rId6"/>
    <sheet name="06.21-06.23" sheetId="6" r:id="rId7"/>
    <sheet name="06.14-06.16" sheetId="5" r:id="rId8"/>
    <sheet name="06.07-06.09 " sheetId="4" r:id="rId9"/>
    <sheet name="05.31-06.02" sheetId="3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2" l="1"/>
  <c r="F31" i="12"/>
  <c r="I29" i="12"/>
  <c r="I31" i="12"/>
  <c r="I32" i="12"/>
  <c r="I33" i="12"/>
  <c r="I19" i="12"/>
  <c r="I20" i="12"/>
  <c r="I21" i="12"/>
  <c r="I22" i="12"/>
  <c r="I23" i="12"/>
  <c r="I24" i="12"/>
  <c r="I8" i="12"/>
  <c r="I9" i="12"/>
  <c r="I10" i="12"/>
  <c r="I11" i="12"/>
  <c r="I12" i="12"/>
  <c r="I13" i="12"/>
  <c r="I4" i="12"/>
  <c r="I5" i="12"/>
  <c r="I15" i="12"/>
  <c r="F10" i="12" l="1"/>
  <c r="I16" i="12" l="1"/>
  <c r="F3" i="12"/>
  <c r="F14" i="12" l="1"/>
  <c r="G34" i="12" l="1"/>
  <c r="D34" i="12"/>
  <c r="F34" i="12" s="1"/>
  <c r="F32" i="12"/>
  <c r="I26" i="12"/>
  <c r="F26" i="12"/>
  <c r="F25" i="12"/>
  <c r="F33" i="12"/>
  <c r="F19" i="12"/>
  <c r="I28" i="12"/>
  <c r="F28" i="12"/>
  <c r="F22" i="12"/>
  <c r="F17" i="12"/>
  <c r="F23" i="12"/>
  <c r="F20" i="12"/>
  <c r="F27" i="12"/>
  <c r="I18" i="12"/>
  <c r="F18" i="12"/>
  <c r="F24" i="12"/>
  <c r="F13" i="12"/>
  <c r="F12" i="12"/>
  <c r="F9" i="12"/>
  <c r="I7" i="12"/>
  <c r="F7" i="12"/>
  <c r="F5" i="12"/>
  <c r="F4" i="12"/>
  <c r="I3" i="12"/>
  <c r="I30" i="11"/>
  <c r="F30" i="11"/>
  <c r="D35" i="11"/>
  <c r="F35" i="11" s="1"/>
  <c r="G35" i="11"/>
  <c r="I3" i="11"/>
  <c r="I25" i="11"/>
  <c r="F23" i="11" l="1"/>
  <c r="I27" i="11"/>
  <c r="I21" i="11"/>
  <c r="F24" i="11"/>
  <c r="F7" i="11"/>
  <c r="F6" i="11"/>
  <c r="I22" i="11"/>
  <c r="F15" i="11" l="1"/>
  <c r="F14" i="11"/>
  <c r="I33" i="11"/>
  <c r="I8" i="11"/>
  <c r="I24" i="11"/>
  <c r="I34" i="11"/>
  <c r="F34" i="11"/>
  <c r="I31" i="11"/>
  <c r="F31" i="11"/>
  <c r="F28" i="11"/>
  <c r="I23" i="11"/>
  <c r="F27" i="11"/>
  <c r="F29" i="11"/>
  <c r="I19" i="11"/>
  <c r="F19" i="11"/>
  <c r="I20" i="11"/>
  <c r="F20" i="11"/>
  <c r="I14" i="11"/>
  <c r="I26" i="11"/>
  <c r="F26" i="11"/>
  <c r="I32" i="11"/>
  <c r="F32" i="11"/>
  <c r="F18" i="11"/>
  <c r="I13" i="11"/>
  <c r="F13" i="11"/>
  <c r="I16" i="11"/>
  <c r="F16" i="11"/>
  <c r="I17" i="11"/>
  <c r="F17" i="11"/>
  <c r="I11" i="11"/>
  <c r="F11" i="11"/>
  <c r="I12" i="11"/>
  <c r="F12" i="11"/>
  <c r="I9" i="11"/>
  <c r="F9" i="11"/>
  <c r="I7" i="11"/>
  <c r="I5" i="11"/>
  <c r="F5" i="11"/>
  <c r="I6" i="11"/>
  <c r="I4" i="11"/>
  <c r="F4" i="11"/>
  <c r="F18" i="10" l="1"/>
  <c r="I18" i="10"/>
  <c r="I32" i="10"/>
  <c r="I23" i="10"/>
  <c r="I30" i="10"/>
  <c r="I21" i="10"/>
  <c r="F15" i="10"/>
  <c r="F31" i="10" l="1"/>
  <c r="I19" i="10" l="1"/>
  <c r="I28" i="10"/>
  <c r="I24" i="10"/>
  <c r="I29" i="10"/>
  <c r="I35" i="10"/>
  <c r="F8" i="10"/>
  <c r="F12" i="10"/>
  <c r="I6" i="10" l="1"/>
  <c r="I26" i="10"/>
  <c r="F25" i="10" l="1"/>
  <c r="F16" i="10"/>
  <c r="F19" i="10"/>
  <c r="I17" i="10"/>
  <c r="I4" i="10"/>
  <c r="G36" i="10"/>
  <c r="D36" i="10"/>
  <c r="F36" i="10" s="1"/>
  <c r="I33" i="10"/>
  <c r="F33" i="10"/>
  <c r="I27" i="10"/>
  <c r="F27" i="10"/>
  <c r="F22" i="10"/>
  <c r="I34" i="10"/>
  <c r="F34" i="10"/>
  <c r="F20" i="10"/>
  <c r="I16" i="10"/>
  <c r="I31" i="10"/>
  <c r="I13" i="10"/>
  <c r="F13" i="10"/>
  <c r="I15" i="10"/>
  <c r="I10" i="10"/>
  <c r="F10" i="10"/>
  <c r="F14" i="10"/>
  <c r="I11" i="10"/>
  <c r="F11" i="10"/>
  <c r="I12" i="10"/>
  <c r="I8" i="10"/>
  <c r="I7" i="10"/>
  <c r="F7" i="10"/>
  <c r="I5" i="10"/>
  <c r="F5" i="10"/>
  <c r="I3" i="10"/>
  <c r="F3" i="10"/>
  <c r="I17" i="9"/>
  <c r="F3" i="9" l="1"/>
  <c r="I18" i="9"/>
  <c r="I7" i="9"/>
  <c r="I13" i="9" l="1"/>
  <c r="F9" i="9" l="1"/>
  <c r="F10" i="9"/>
  <c r="I6" i="9"/>
  <c r="I11" i="9"/>
  <c r="G28" i="9"/>
  <c r="D28" i="9"/>
  <c r="F28" i="9" s="1"/>
  <c r="I27" i="9"/>
  <c r="F27" i="9"/>
  <c r="I26" i="9"/>
  <c r="F26" i="9"/>
  <c r="I25" i="9"/>
  <c r="F25" i="9"/>
  <c r="I24" i="9"/>
  <c r="F24" i="9"/>
  <c r="F23" i="9"/>
  <c r="I22" i="9"/>
  <c r="F22" i="9"/>
  <c r="I20" i="9"/>
  <c r="F20" i="9"/>
  <c r="I16" i="9"/>
  <c r="F16" i="9"/>
  <c r="I19" i="9"/>
  <c r="F19" i="9"/>
  <c r="I14" i="9"/>
  <c r="F14" i="9"/>
  <c r="F21" i="9"/>
  <c r="I8" i="9"/>
  <c r="F8" i="9"/>
  <c r="I12" i="9"/>
  <c r="F12" i="9"/>
  <c r="I10" i="9"/>
  <c r="I5" i="9"/>
  <c r="F5" i="9"/>
  <c r="I4" i="9"/>
  <c r="F4" i="9"/>
  <c r="I3" i="9"/>
  <c r="F10" i="8"/>
  <c r="G28" i="8"/>
  <c r="D28" i="8"/>
  <c r="F12" i="8"/>
  <c r="I25" i="8"/>
  <c r="I24" i="8"/>
  <c r="F18" i="8"/>
  <c r="I15" i="8"/>
  <c r="I17" i="8"/>
  <c r="F21" i="8"/>
  <c r="F5" i="8"/>
  <c r="I7" i="8"/>
  <c r="I3" i="8"/>
  <c r="I22" i="8" l="1"/>
  <c r="F11" i="8"/>
  <c r="F28" i="8"/>
  <c r="I27" i="8"/>
  <c r="F27" i="8"/>
  <c r="I26" i="8"/>
  <c r="F26" i="8"/>
  <c r="I20" i="8"/>
  <c r="F20" i="8"/>
  <c r="I21" i="8"/>
  <c r="I23" i="8"/>
  <c r="F23" i="8"/>
  <c r="I16" i="8"/>
  <c r="F16" i="8"/>
  <c r="F19" i="8"/>
  <c r="I12" i="8"/>
  <c r="I14" i="8"/>
  <c r="F14" i="8"/>
  <c r="I13" i="8"/>
  <c r="F13" i="8"/>
  <c r="I18" i="8"/>
  <c r="I11" i="8"/>
  <c r="I9" i="8"/>
  <c r="F9" i="8"/>
  <c r="I8" i="8"/>
  <c r="F8" i="8"/>
  <c r="I5" i="8"/>
  <c r="I4" i="8"/>
  <c r="F4" i="8"/>
  <c r="G28" i="7"/>
  <c r="D28" i="7"/>
  <c r="I8" i="7"/>
  <c r="I13" i="7"/>
  <c r="I23" i="7"/>
  <c r="I4" i="7"/>
  <c r="F18" i="7" l="1"/>
  <c r="I16" i="7"/>
  <c r="I9" i="7"/>
  <c r="I17" i="7"/>
  <c r="F10" i="7"/>
  <c r="F28" i="7" l="1"/>
  <c r="I27" i="7"/>
  <c r="F27" i="7"/>
  <c r="I18" i="7"/>
  <c r="I21" i="7"/>
  <c r="F21" i="7"/>
  <c r="I24" i="7"/>
  <c r="F24" i="7"/>
  <c r="F19" i="7"/>
  <c r="I25" i="7"/>
  <c r="F25" i="7"/>
  <c r="I20" i="7"/>
  <c r="F20" i="7"/>
  <c r="I26" i="7"/>
  <c r="F26" i="7"/>
  <c r="I22" i="7"/>
  <c r="F22" i="7"/>
  <c r="I14" i="7"/>
  <c r="F14" i="7"/>
  <c r="I15" i="7"/>
  <c r="F15" i="7"/>
  <c r="I12" i="7"/>
  <c r="F12" i="7"/>
  <c r="I11" i="7"/>
  <c r="F11" i="7"/>
  <c r="I10" i="7"/>
  <c r="I7" i="7"/>
  <c r="F7" i="7"/>
  <c r="I6" i="7"/>
  <c r="F6" i="7"/>
  <c r="I3" i="7"/>
  <c r="F3" i="7"/>
  <c r="G33" i="6"/>
  <c r="D33" i="6"/>
  <c r="I25" i="6"/>
  <c r="I17" i="6"/>
  <c r="I28" i="6" l="1"/>
  <c r="I19" i="6"/>
  <c r="I21" i="6"/>
  <c r="I22" i="6"/>
  <c r="I26" i="6"/>
  <c r="I6" i="6" l="1"/>
  <c r="F5" i="6" l="1"/>
  <c r="F7" i="6"/>
  <c r="F8" i="6"/>
  <c r="F9" i="6"/>
  <c r="F11" i="6"/>
  <c r="F10" i="6"/>
  <c r="F12" i="6"/>
  <c r="F15" i="6"/>
  <c r="F13" i="6"/>
  <c r="F18" i="6"/>
  <c r="F14" i="6"/>
  <c r="F16" i="6"/>
  <c r="F29" i="6"/>
  <c r="F27" i="6"/>
  <c r="F23" i="6"/>
  <c r="F20" i="6"/>
  <c r="F24" i="6"/>
  <c r="F30" i="6"/>
  <c r="F31" i="6"/>
  <c r="F32" i="6"/>
  <c r="F3" i="6"/>
  <c r="F33" i="6"/>
  <c r="I32" i="6"/>
  <c r="I31" i="6"/>
  <c r="I30" i="6"/>
  <c r="I24" i="6"/>
  <c r="I23" i="6"/>
  <c r="I27" i="6"/>
  <c r="I29" i="6"/>
  <c r="I16" i="6"/>
  <c r="I14" i="6"/>
  <c r="I18" i="6"/>
  <c r="I13" i="6"/>
  <c r="I15" i="6"/>
  <c r="I12" i="6"/>
  <c r="I10" i="6"/>
  <c r="I11" i="6"/>
  <c r="I9" i="6"/>
  <c r="I8" i="6"/>
  <c r="I7" i="6"/>
  <c r="I5" i="6"/>
  <c r="I4" i="6"/>
  <c r="F4" i="6"/>
  <c r="I3" i="6"/>
  <c r="G34" i="5"/>
  <c r="D34" i="5"/>
  <c r="I18" i="5" l="1"/>
  <c r="I3" i="5" l="1"/>
  <c r="I33" i="5" l="1"/>
  <c r="F31" i="5"/>
  <c r="F27" i="5"/>
  <c r="F4" i="5"/>
  <c r="F6" i="5"/>
  <c r="I17" i="5"/>
  <c r="I32" i="5" l="1"/>
  <c r="I14" i="5" l="1"/>
  <c r="I30" i="5"/>
  <c r="F30" i="5"/>
  <c r="I22" i="5"/>
  <c r="F22" i="5"/>
  <c r="I24" i="5"/>
  <c r="F24" i="5"/>
  <c r="I28" i="5"/>
  <c r="F28" i="5"/>
  <c r="I29" i="5"/>
  <c r="F29" i="5"/>
  <c r="I27" i="5"/>
  <c r="I31" i="5"/>
  <c r="I26" i="5"/>
  <c r="F26" i="5"/>
  <c r="I20" i="5"/>
  <c r="F20" i="5"/>
  <c r="I19" i="5"/>
  <c r="F19" i="5"/>
  <c r="I15" i="5"/>
  <c r="F15" i="5"/>
  <c r="I11" i="5"/>
  <c r="F11" i="5"/>
  <c r="I12" i="5"/>
  <c r="F12" i="5"/>
  <c r="I13" i="5"/>
  <c r="F13" i="5"/>
  <c r="I9" i="5"/>
  <c r="F9" i="5"/>
  <c r="I8" i="5"/>
  <c r="F8" i="5"/>
  <c r="I7" i="5"/>
  <c r="F7" i="5"/>
  <c r="I10" i="5"/>
  <c r="F10" i="5"/>
  <c r="I6" i="5"/>
  <c r="I4" i="5"/>
  <c r="I5" i="5"/>
  <c r="F5" i="5"/>
  <c r="I22" i="4"/>
  <c r="F34" i="5" l="1"/>
  <c r="I14" i="4"/>
  <c r="I33" i="4"/>
  <c r="D40" i="4"/>
  <c r="F10" i="4" l="1"/>
  <c r="F27" i="4" l="1"/>
  <c r="I23" i="4"/>
  <c r="I21" i="4"/>
  <c r="I35" i="4" l="1"/>
  <c r="I26" i="4"/>
  <c r="I24" i="4" l="1"/>
  <c r="I5" i="4"/>
  <c r="I4" i="4"/>
  <c r="F18" i="4" l="1"/>
  <c r="F30" i="4"/>
  <c r="I36" i="4"/>
  <c r="I38" i="4"/>
  <c r="I12" i="4" l="1"/>
  <c r="F16" i="4" l="1"/>
  <c r="F34" i="4" l="1"/>
  <c r="F29" i="4"/>
  <c r="I19" i="4"/>
  <c r="I25" i="4"/>
  <c r="I20" i="4"/>
  <c r="G40" i="4"/>
  <c r="F40" i="4"/>
  <c r="F39" i="4"/>
  <c r="I37" i="4"/>
  <c r="F37" i="4"/>
  <c r="I27" i="4"/>
  <c r="I29" i="4"/>
  <c r="I31" i="4"/>
  <c r="F31" i="4"/>
  <c r="I32" i="4"/>
  <c r="F32" i="4"/>
  <c r="I16" i="4"/>
  <c r="I30" i="4"/>
  <c r="I18" i="4"/>
  <c r="I17" i="4"/>
  <c r="F17" i="4"/>
  <c r="I15" i="4"/>
  <c r="F15" i="4"/>
  <c r="I11" i="4"/>
  <c r="F11" i="4"/>
  <c r="I13" i="4"/>
  <c r="F13" i="4"/>
  <c r="I10" i="4"/>
  <c r="I9" i="4"/>
  <c r="F9" i="4"/>
  <c r="I6" i="4"/>
  <c r="F6" i="4"/>
  <c r="I8" i="4"/>
  <c r="F8" i="4"/>
  <c r="I7" i="4"/>
  <c r="F7" i="4"/>
  <c r="I3" i="4"/>
  <c r="F3" i="4"/>
  <c r="G29" i="3"/>
  <c r="D29" i="3"/>
  <c r="F26" i="3"/>
  <c r="F27" i="3"/>
  <c r="F28" i="3"/>
  <c r="F23" i="3"/>
  <c r="F24" i="3"/>
  <c r="F18" i="3"/>
  <c r="F10" i="3"/>
  <c r="I19" i="3"/>
  <c r="I20" i="3"/>
  <c r="I21" i="3"/>
  <c r="I22" i="3"/>
  <c r="I23" i="3"/>
  <c r="I24" i="3"/>
  <c r="I25" i="3"/>
  <c r="I26" i="3"/>
  <c r="F3" i="3" l="1"/>
  <c r="I16" i="3" l="1"/>
  <c r="F9" i="3"/>
  <c r="F4" i="3"/>
  <c r="I10" i="3"/>
  <c r="I18" i="3"/>
  <c r="F29" i="3" l="1"/>
  <c r="F25" i="3"/>
  <c r="I8" i="3"/>
  <c r="I15" i="3"/>
  <c r="I17" i="3"/>
  <c r="F17" i="3"/>
  <c r="I13" i="3"/>
  <c r="F13" i="3"/>
  <c r="I12" i="3"/>
  <c r="F12" i="3"/>
  <c r="I14" i="3"/>
  <c r="I6" i="3"/>
  <c r="F6" i="3"/>
  <c r="I7" i="3"/>
  <c r="F7" i="3"/>
  <c r="I9" i="3"/>
  <c r="I5" i="3"/>
  <c r="F5" i="3"/>
  <c r="I4" i="3"/>
  <c r="I3" i="3"/>
</calcChain>
</file>

<file path=xl/sharedStrings.xml><?xml version="1.0" encoding="utf-8"?>
<sst xmlns="http://schemas.openxmlformats.org/spreadsheetml/2006/main" count="1212" uniqueCount="166">
  <si>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</si>
  <si>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</si>
  <si>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</si>
  <si>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</si>
  <si>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</si>
  <si>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</si>
  <si>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</si>
  <si>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</si>
  <si>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</si>
  <si>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</si>
  <si>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</si>
  <si>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ACME Film</t>
  </si>
  <si>
    <t>ACME Film / WB</t>
  </si>
  <si>
    <t>Garsų pasaulio įrašai</t>
  </si>
  <si>
    <t>Adastra Cinema</t>
  </si>
  <si>
    <t>-</t>
  </si>
  <si>
    <t>Lankomumo vid.
(Average ADM)</t>
  </si>
  <si>
    <t>N</t>
  </si>
  <si>
    <t>Theatrical Film Distribution / WDSMPI</t>
  </si>
  <si>
    <t>Travolta</t>
  </si>
  <si>
    <t>Pajamos 
praeita sav.
(GBO LW)</t>
  </si>
  <si>
    <t>#</t>
  </si>
  <si>
    <t>#
LW</t>
  </si>
  <si>
    <t>Europos kinas</t>
  </si>
  <si>
    <t xml:space="preserve"> </t>
  </si>
  <si>
    <t>Garfildas (Garfield)</t>
  </si>
  <si>
    <t>Furioza: Pašėlusio Makso saga (Furiosa: A Mad Max Saga)</t>
  </si>
  <si>
    <t>Nepažįstamieji: Pirma dalis (The Strangers: Chapter 1)</t>
  </si>
  <si>
    <t xml:space="preserve">Beždžionių planetos karalystė (Kingdom of the Planet of the Apes) </t>
  </si>
  <si>
    <t>Mirties korta (Tarot)</t>
  </si>
  <si>
    <t>Kaskadininkas (The Fall Guy)</t>
  </si>
  <si>
    <t>Varžovai (Challengers)</t>
  </si>
  <si>
    <t>Kung Fu Panda 4</t>
  </si>
  <si>
    <t>Kažkas ten yra (Something in the Water)</t>
  </si>
  <si>
    <t>Drakonų sergėtoja (Dragonkeeper)</t>
  </si>
  <si>
    <t>Rašytojas (The Writer)</t>
  </si>
  <si>
    <t>Mėnesinės (Periodical)</t>
  </si>
  <si>
    <t>Nedžentelmeniško karo ministerija (The Ministry of Ungentlemanly Warfare)</t>
  </si>
  <si>
    <t>Kaimiečiai (Chlopi)</t>
  </si>
  <si>
    <t>Interesų zona (The Zone of Interest)</t>
  </si>
  <si>
    <t>Keistuolė Betė (My Freaky Family)</t>
  </si>
  <si>
    <t>Back To Black</t>
  </si>
  <si>
    <t>Monstras (Monster)</t>
  </si>
  <si>
    <t xml:space="preserve">ACME Film / SONY </t>
  </si>
  <si>
    <t>Dukine Film Distribution / Paramount Pictures</t>
  </si>
  <si>
    <t>Dukine Film Distribution / Universal Pictures</t>
  </si>
  <si>
    <t>Naratyvas</t>
  </si>
  <si>
    <t>Greta Garbo Films</t>
  </si>
  <si>
    <t>Žiogas ir Antuanetė (Cricket &amp; Antoinette)</t>
  </si>
  <si>
    <t>Nakties skerdikas (Wake Up)</t>
  </si>
  <si>
    <t>Gegužės 31– birželio 2 d. Lietuvos kino teatruose rodytų filmų topas
May 31–June 2 Lithuanian top</t>
  </si>
  <si>
    <t>Nematomi draugai (IF: Imaginary Friends)</t>
  </si>
  <si>
    <t>Hit Man</t>
  </si>
  <si>
    <t>Detektyvas Sanis</t>
  </si>
  <si>
    <t>Mauricijus puikusis (Amazing Maurice)</t>
  </si>
  <si>
    <t xml:space="preserve">Prasti reikalai </t>
  </si>
  <si>
    <t>Raganosis Rino (Thabo And The Rhino Case)</t>
  </si>
  <si>
    <t>Theatrical Film Distribution  / Disney</t>
  </si>
  <si>
    <t>146 231 €</t>
  </si>
  <si>
    <t>Total (26)</t>
  </si>
  <si>
    <t>Birželio 7–9 d. Lietuvos kino teatruose rodytų filmų topas
June 7–9 Lithuanian top</t>
  </si>
  <si>
    <t>145 669 €</t>
  </si>
  <si>
    <t>Petsi Iš Argo (Argonuts)</t>
  </si>
  <si>
    <t>Greiti ir pūkuoti (Rally Road Racers)</t>
  </si>
  <si>
    <t>Kauliuko metimas (Breaking point)</t>
  </si>
  <si>
    <t>Viskas bus kitaip (Everything Will Change)</t>
  </si>
  <si>
    <t>Kryčio anatomija (Anatomy of a Fall)</t>
  </si>
  <si>
    <t>Toro (Mandibules)</t>
  </si>
  <si>
    <t>Pašėlę vyrukai: viskas arba nieko (Bad Boys: Ride Or Die)</t>
  </si>
  <si>
    <t>Stebėtojai (The Watchers)</t>
  </si>
  <si>
    <t>Godzila ir Kongas. Nauja imperija (Godzilla x Kong: The New Empire)</t>
  </si>
  <si>
    <t>Drugelio Širdis</t>
  </si>
  <si>
    <t>Gurmaniška aistra (Pot au Feu de Dodin Bouffant)</t>
  </si>
  <si>
    <t>–</t>
  </si>
  <si>
    <t>Prasti reikalai (Poor Things)</t>
  </si>
  <si>
    <t>Lukas (Luca)</t>
  </si>
  <si>
    <t>Svajonių atostogos (The Holdovers)</t>
  </si>
  <si>
    <t>Irklais per Atlantą</t>
  </si>
  <si>
    <t>Valujavičiaus kelionės</t>
  </si>
  <si>
    <t>Apsinuoginusi mūza (Bonnard: Pierre &amp; Marthe)</t>
  </si>
  <si>
    <t>Best Film</t>
  </si>
  <si>
    <t>Stebuklų knyga (La chambre des merveilles)</t>
  </si>
  <si>
    <t>Marija Montesori (La nouvelle femme)</t>
  </si>
  <si>
    <t>Total (37)</t>
  </si>
  <si>
    <t>Birželio 14–16 d. Lietuvos kino teatruose rodytų filmų topas
June 14–16 Lithuanian top</t>
  </si>
  <si>
    <t>Praeitą vasarą (L’Ete Dernier)</t>
  </si>
  <si>
    <t>Estinfilm</t>
  </si>
  <si>
    <t>What the Finn – Summer of Surprises (Kannawoniwasein!)</t>
  </si>
  <si>
    <t>Unlimited Media OÜ</t>
  </si>
  <si>
    <t>Parko stebuklai (The Inseparables)</t>
  </si>
  <si>
    <t>Sparnuoti herojai (Super Wings the Movie: Maximum Speed)</t>
  </si>
  <si>
    <t>Išvirkščias pasaulis 2 (Inside Out 2)</t>
  </si>
  <si>
    <t>Laisvės garsas (Sound of Freedom)</t>
  </si>
  <si>
    <t>Theatrical Film Distribution</t>
  </si>
  <si>
    <t>Sapnų scenarijus (Dream Scenario)</t>
  </si>
  <si>
    <t>Tu man nieko neprimeni</t>
  </si>
  <si>
    <t>Total (31)</t>
  </si>
  <si>
    <t>210 579 €</t>
  </si>
  <si>
    <t>Birželio 21–23 d. Lietuvos kino teatruose rodytų filmų topas
June 21–23 Lithuanian top</t>
  </si>
  <si>
    <t>317 397 €</t>
  </si>
  <si>
    <t>Karalienės žaidimas (Firebrand)</t>
  </si>
  <si>
    <t>Nutrūktgalviai. Don Kichoto pėdsakais (Giants of La Mancha)</t>
  </si>
  <si>
    <t xml:space="preserve">ACME Film </t>
  </si>
  <si>
    <t>Stebuklingoji boružėlė ir juodasis katinas (Ladybug &amp; Cat Noir: The Awakening)</t>
  </si>
  <si>
    <t>Viena gyvybė (One Life)</t>
  </si>
  <si>
    <t>Ema ir juodasis jaguaras (Le Dernier Jaguar)</t>
  </si>
  <si>
    <t>Mavka: miško siela (Mavka Forest Song)</t>
  </si>
  <si>
    <t>Total (30)</t>
  </si>
  <si>
    <t>Birželio 28–30 d. Lietuvos kino teatruose rodytų filmų topas
June 28–30 Lithuanian top</t>
  </si>
  <si>
    <t>246 222 €</t>
  </si>
  <si>
    <t>Tu man nieko neprimeni (Slow)</t>
  </si>
  <si>
    <t>Mažylis Nikolia pasakoja apie laimę (Le petit Nicolas: Qu'est-ce qu'on attend pour être heureux?)</t>
  </si>
  <si>
    <t>Milli Vanilli (Girl You Know It's True)</t>
  </si>
  <si>
    <t>Džiunglių būrys 2 (Jungle Bunch 2)</t>
  </si>
  <si>
    <t>Tylos zona. Pirmoji diena (A Quiet Place: Day One)</t>
  </si>
  <si>
    <t xml:space="preserve">Dukine Film Distribution / Paramount </t>
  </si>
  <si>
    <t xml:space="preserve">Back To Black </t>
  </si>
  <si>
    <t>Vizijos (Visions)</t>
  </si>
  <si>
    <t>Horizontas 1 dalis (Horizont an American Saga part 1)</t>
  </si>
  <si>
    <t>Kitąmet tuo pačiu laiku (This Time Next Year)</t>
  </si>
  <si>
    <t>Total (25)</t>
  </si>
  <si>
    <t xml:space="preserve">Hit Man </t>
  </si>
  <si>
    <t>Bjaurusis aš 4 (Despicable Me 4)</t>
  </si>
  <si>
    <t>Malonės rūšys (Kinds of Kindness)</t>
  </si>
  <si>
    <t>Blogiukai (Bad Guys)</t>
  </si>
  <si>
    <t>Troliai 3 (Trolls Band Together)</t>
  </si>
  <si>
    <t>Egzorcizmas (The Exorcism)</t>
  </si>
  <si>
    <t>1 668 </t>
  </si>
  <si>
    <t>138 012 €</t>
  </si>
  <si>
    <t>Kitąmaet, tuo pačiu laiku (This Time Next Year)</t>
  </si>
  <si>
    <t>Liepos 5–7 d. Lietuvos kino teatruose rodytų filmų topas
July 5–7 Lithuanian top</t>
  </si>
  <si>
    <t>Liepos 12–14 d. Lietuvos kino teatruose rodytų filmų topas
July 12–14 Lithuanian top</t>
  </si>
  <si>
    <t>276 677 €</t>
  </si>
  <si>
    <t>Palikimas (Treasure)</t>
  </si>
  <si>
    <t>Nuskraidink mane į mėnulį (Fly Me To The Moon)</t>
  </si>
  <si>
    <t>Praėję gyvenimai (Past lives)</t>
  </si>
  <si>
    <t>Žvėriška prigimtis (In A Violent Nature)</t>
  </si>
  <si>
    <t xml:space="preserve">Theatrical Film Distribution </t>
  </si>
  <si>
    <t>Baikeriai (The Bikeriders)</t>
  </si>
  <si>
    <t>Pakalikai 2 (Minions: The Rise of Gru)</t>
  </si>
  <si>
    <t>Batuotas katinas Pūkis: paskutinis noras (Puss in Boots: The Last Wish)</t>
  </si>
  <si>
    <t>Liepos 19–21 d. Lietuvos kino teatruose rodytų filmų topas
July 19–21 Lithuanian top</t>
  </si>
  <si>
    <t>Viena vasara (Le temps d'un été)</t>
  </si>
  <si>
    <t>Paslapčių traukinys (A Mystery on the Cattle Hill Express)</t>
  </si>
  <si>
    <t>Sielų kolekcionierius (Longlegs)</t>
  </si>
  <si>
    <t>Tornadų medžiotojai (Twisters)</t>
  </si>
  <si>
    <t>Begalybė (L’immensita)</t>
  </si>
  <si>
    <t>Šunyčiai patruliai 2. Galingas filmas (PAW Patrol: The Mighty Movie)</t>
  </si>
  <si>
    <t xml:space="preserve"> 2023-10-27</t>
  </si>
  <si>
    <t>236 895 €</t>
  </si>
  <si>
    <t>Total (33)</t>
  </si>
  <si>
    <t>Liepos 26–28 d. Lietuvos kino teatruose rodytų filmų topas
July 26–28 Lithuanian top</t>
  </si>
  <si>
    <t>173 857 €</t>
  </si>
  <si>
    <t>O, Paryžiau! (Paris Paradis)</t>
  </si>
  <si>
    <t>Afrika Pandastika (Panda Bear in Africa)</t>
  </si>
  <si>
    <t>Miauricijus Puikusis (Amazing Maurice)</t>
  </si>
  <si>
    <t>Deadpool ir Ernis (Deadpool &amp; Wolverine)</t>
  </si>
  <si>
    <t>Ežiukas Sonic 2 (Sonic the Hedgehog 2)</t>
  </si>
  <si>
    <t>Total (32)</t>
  </si>
  <si>
    <t>Rugpjūčio 2–4 d. Lietuvos kino teatruose rodytų filmų topas
August 2–4 Lithuanian top</t>
  </si>
  <si>
    <t>10 pasimatymų</t>
  </si>
  <si>
    <t>Cinema Ads</t>
  </si>
  <si>
    <t>MaXXXine</t>
  </si>
  <si>
    <t>Haroldas ir magiškoji kreidelė (Harold &amp; The Purple Crayon)</t>
  </si>
  <si>
    <t>Oho! (Wahou!)</t>
  </si>
  <si>
    <t>305 856 €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</si>
</sst>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;;;"/>
    <numFmt numFmtId="165" formatCode="#,##0\ &quot;€&quot;"/>
    <numFmt numFmtId="166" formatCode="yyyy/mm/dd;@"/>
  </numFmts>
  <fonts count="8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F5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53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0" fontId="1" fillId="0" borderId="0" xfId="0" applyNumberFormat="1" applyFont="1"/>
    <xf numFmtId="165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165" fontId="6" fillId="3" borderId="2" xfId="0" applyNumberFormat="1" applyFont="1" applyFill="1" applyBorder="1" applyAlignment="1">
      <alignment horizontal="center" wrapText="1"/>
    </xf>
    <xf numFmtId="10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5" fillId="3" borderId="0" xfId="0" applyFont="1" applyFill="1" applyAlignment="1">
      <alignment horizontal="left" vertical="center"/>
    </xf>
    <xf numFmtId="165" fontId="5" fillId="3" borderId="0" xfId="0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65" fontId="5" fillId="3" borderId="0" xfId="0" applyNumberFormat="1" applyFont="1" applyFill="1"/>
    <xf numFmtId="1" fontId="6" fillId="3" borderId="2" xfId="0" applyNumberFormat="1" applyFont="1" applyFill="1" applyBorder="1" applyAlignment="1">
      <alignment horizontal="center" wrapText="1"/>
    </xf>
    <xf numFmtId="1" fontId="6" fillId="3" borderId="0" xfId="0" applyNumberFormat="1" applyFont="1" applyFill="1" applyAlignment="1">
      <alignment horizontal="center" vertical="center"/>
    </xf>
    <xf numFmtId="1" fontId="1" fillId="0" borderId="0" xfId="0" applyNumberFormat="1" applyFont="1"/>
    <xf numFmtId="1" fontId="5" fillId="3" borderId="0" xfId="0" applyNumberFormat="1" applyFont="1" applyFill="1"/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" fontId="6" fillId="0" borderId="0" xfId="0" applyNumberFormat="1" applyFont="1" applyFill="1" applyAlignment="1">
      <alignment horizontal="center" vertical="center"/>
    </xf>
  </cellXfs>
  <cellStyles count="3">
    <cellStyle name="Normal" xfId="0" builtinId="0"/>
    <cellStyle name="Normal 2 4" xfId="1" xr:uid="{00000000-0005-0000-0000-000001000000}"/>
    <cellStyle name="Обычный_niko_all" xfId="2" xr:uid="{96BB03DB-DA9D-4E26-9F98-24AA94885F4A}"/>
  </cellStyles>
  <dxfs count="3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341"/>
    </tableStyle>
    <tableStyle name="Table Style 2" pivot="0" count="1" xr9:uid="{27931E3F-712C-485E-A1F4-53DFE01A40F1}">
      <tableStyleElement type="wholeTable" dxfId="340"/>
    </tableStyle>
  </tableStyles>
  <colors>
    <mruColors>
      <color rgb="FFE7F5F0"/>
      <color rgb="FFE8EEF8"/>
      <color rgb="FFEDF7F7"/>
      <color rgb="FFDDEDEF"/>
      <color rgb="FFD1E7D8"/>
      <color rgb="FFDEEEE3"/>
      <color rgb="FFD6EADC"/>
      <color rgb="FFBFD3C5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00BCE30-1543-40B6-9E77-B513F10A34B1}" name="Table13234567891011" displayName="Table13234567891011" ref="A2:O34" totalsRowCount="1" headerRowDxfId="339" dataDxfId="337" totalsRowDxfId="336" headerRowBorderDxfId="338">
  <sortState xmlns:xlrd2="http://schemas.microsoft.com/office/spreadsheetml/2017/richdata2" ref="A3:O33">
    <sortCondition descending="1" ref="D3:D33"/>
  </sortState>
  <tableColumns count="15">
    <tableColumn id="1" xr3:uid="{C4496813-808F-4A37-B674-CBD498D313F3}" name="#" totalsRowLabel=" " dataDxfId="335" totalsRowDxfId="14"/>
    <tableColumn id="2" xr3:uid="{C81BF9D5-B6F8-4E35-AEB9-437F73732AA8}" name="#_x000a_LW" totalsRowLabel=" " dataDxfId="334" totalsRowDxfId="13"/>
    <tableColumn id="3" xr3:uid="{43B1ED8C-EF2D-4E04-B4DF-02B811E2C6A0}" name="Filmas _x000a_(Movie)" totalsRowLabel="Total (31)" dataDxfId="333" totalsRowDxfId="12"/>
    <tableColumn id="4" xr3:uid="{727E60EF-D749-4E55-9B94-71256860914F}" name="Pajamos _x000a_(GBO)" totalsRowFunction="custom" dataDxfId="332" totalsRowDxfId="11">
      <totalsRowFormula>SUM(Table13234567891011[Pajamos 
(GBO)])</totalsRowFormula>
    </tableColumn>
    <tableColumn id="5" xr3:uid="{6AB54264-2ABC-40BC-9C3D-1BF60F18DA74}" name="Pajamos _x000a_praeita sav._x000a_(GBO LW)" totalsRowLabel="305 856 €" dataDxfId="331" totalsRowDxfId="10"/>
    <tableColumn id="6" xr3:uid="{5A9CA3D5-CD95-4B64-B43D-24B0B44C07C0}" name="Pakitimas_x000a_(Change)" totalsRowFunction="custom" dataDxfId="330" totalsRowDxfId="9">
      <calculatedColumnFormula>(D3-E3)/E3</calculatedColumnFormula>
      <totalsRowFormula>(D34-E34)/E34</totalsRowFormula>
    </tableColumn>
    <tableColumn id="7" xr3:uid="{487D3FB3-D603-4EB6-8C85-788A77432038}" name="Žiūrovų sk. _x000a_(ADM)" totalsRowFunction="custom" dataDxfId="329" totalsRowDxfId="8">
      <totalsRowFormula>SUM(Table13234567891011[Žiūrovų sk. 
(ADM)])</totalsRowFormula>
    </tableColumn>
    <tableColumn id="8" xr3:uid="{8CCDE39F-C42B-45E6-8AAA-A7BD019F3AED}" name="Seansų sk. _x000a_(Show count)" dataDxfId="328" totalsRowDxfId="7"/>
    <tableColumn id="9" xr3:uid="{9708AB1A-8887-4A2D-A132-483561381C5E}" name="Lankomumo vid._x000a_(Average ADM)" dataDxfId="327" totalsRowDxfId="6">
      <calculatedColumnFormula>G3/H3</calculatedColumnFormula>
    </tableColumn>
    <tableColumn id="10" xr3:uid="{EC4F8426-D360-4370-915B-AD9A1FCF5E45}" name="Kopijų sk. _x000a_(DCO count)" dataDxfId="326" totalsRowDxfId="5"/>
    <tableColumn id="11" xr3:uid="{A5F65FB5-B194-41C9-90D2-15CFE0BCEBA5}" name="Rodymo savaitė_x000a_(Week on screen)" dataDxfId="325" totalsRowDxfId="4"/>
    <tableColumn id="12" xr3:uid="{46876CC9-A194-4CB3-AA11-A222DD1FB6B5}" name="Bendros pajamos _x000a_(Total GBO)" dataDxfId="324" totalsRowDxfId="3"/>
    <tableColumn id="13" xr3:uid="{B63402E7-3D29-402A-8D27-F7125D435682}" name="Bendras žiūrovų sk._x000a_(Total ADM)" dataDxfId="323" totalsRowDxfId="2"/>
    <tableColumn id="14" xr3:uid="{448BC6DA-37C0-4814-A9E6-27544BE4DA1F}" name="Premjeros data _x000a_(Release date)" dataDxfId="322" totalsRowDxfId="1"/>
    <tableColumn id="15" xr3:uid="{77264E08-1A25-4247-8C69-DF9AE6CCFA0A}" name="Platintojas _x000a_(Distributor)" totalsRowLabel=" " dataDxfId="321" totalsRowDxfId="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28A846-C6A7-4D0A-92C9-293C71DDD00B}" name="Table132" displayName="Table132" ref="A2:O29" totalsRowCount="1" headerRowDxfId="48" dataDxfId="46" totalsRowDxfId="45" headerRowBorderDxfId="47">
  <autoFilter ref="A2:O2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28">
    <sortCondition descending="1" ref="D3:D28"/>
  </sortState>
  <tableColumns count="15">
    <tableColumn id="1" xr3:uid="{B4688AC5-01E8-42FD-870C-BCF5577C432E}" name="#" totalsRowLabel=" " dataDxfId="44" totalsRowDxfId="43"/>
    <tableColumn id="2" xr3:uid="{B3454D60-6D2E-4DF6-A511-09C0BF28D47C}" name="#_x000a_LW" dataDxfId="42" totalsRowDxfId="41"/>
    <tableColumn id="3" xr3:uid="{43C0A685-7248-48AF-B5D4-FCB8382D54C4}" name="Filmas _x000a_(Movie)" totalsRowLabel="Total (26)" dataDxfId="40" totalsRowDxfId="39"/>
    <tableColumn id="4" xr3:uid="{011775B1-EAB5-4D31-A092-1DFF0BD63D2D}" name="Pajamos _x000a_(GBO)" totalsRowFunction="sum" dataDxfId="38" totalsRowDxfId="37"/>
    <tableColumn id="5" xr3:uid="{3D4F41C3-68AC-4B52-BEA8-FA73D48D2E00}" name="Pajamos _x000a_praeita sav._x000a_(GBO LW)" totalsRowLabel="146 231 €" dataDxfId="36" totalsRowDxfId="35"/>
    <tableColumn id="6" xr3:uid="{13340EA6-C652-4B3D-867E-B67D62DBE66B}" name="Pakitimas_x000a_(Change)" totalsRowFunction="custom" dataDxfId="34" totalsRowDxfId="33">
      <calculatedColumnFormula>(D3-E3)/E3</calculatedColumnFormula>
      <totalsRowFormula>(D29-E29)/E29</totalsRowFormula>
    </tableColumn>
    <tableColumn id="7" xr3:uid="{7E1E1CAC-8619-4B4C-B1AB-D1E804FBECE9}" name="Žiūrovų sk. _x000a_(ADM)" totalsRowFunction="sum" dataDxfId="32" totalsRowDxfId="31"/>
    <tableColumn id="8" xr3:uid="{1AB3A279-CF4A-4C72-A9DC-C02FB467CC56}" name="Seansų sk. _x000a_(Show count)" dataDxfId="30" totalsRowDxfId="29"/>
    <tableColumn id="9" xr3:uid="{172513C7-DC83-4998-B2B7-7B937B5BE88D}" name="Lankomumo vid._x000a_(Average ADM)" dataDxfId="28" totalsRowDxfId="27">
      <calculatedColumnFormula>G3/H3</calculatedColumnFormula>
    </tableColumn>
    <tableColumn id="10" xr3:uid="{D12B2A51-3D9E-4511-9F44-8A1B69EB5539}" name="Kopijų sk. _x000a_(DCO count)" dataDxfId="26" totalsRowDxfId="25"/>
    <tableColumn id="11" xr3:uid="{DD6831F6-7322-4A87-A887-894A86157065}" name="Rodymo savaitė_x000a_(Week on screen)" dataDxfId="24" totalsRowDxfId="23"/>
    <tableColumn id="12" xr3:uid="{CBF54D99-BC3E-449C-A261-B9CBC75D87F9}" name="Bendros pajamos _x000a_(Total GBO)" dataDxfId="22" totalsRowDxfId="21"/>
    <tableColumn id="13" xr3:uid="{80171298-D2E5-491A-AB5C-0867C4776906}" name="Bendras žiūrovų sk._x000a_(Total ADM)" dataDxfId="20" totalsRowDxfId="19"/>
    <tableColumn id="14" xr3:uid="{4B579497-93E6-4ECE-958D-6AAB5F67C395}" name="Premjeros data _x000a_(Release date)" dataDxfId="18" totalsRowDxfId="17"/>
    <tableColumn id="15" xr3:uid="{1D266629-D00E-4FF0-8222-7C4F75A66396}" name="Platintojas _x000a_(Distributor)" totalsRowLabel=" " dataDxfId="16" totalsRowDxfId="15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3AB183F-06A3-4454-87E7-40A5FB0B0611}" name="Table132345678910" displayName="Table132345678910" ref="A2:O35" totalsRowCount="1" headerRowDxfId="320" dataDxfId="318" totalsRowDxfId="317" headerRowBorderDxfId="319">
  <sortState xmlns:xlrd2="http://schemas.microsoft.com/office/spreadsheetml/2017/richdata2" ref="A3:O34">
    <sortCondition descending="1" ref="D3:D34"/>
  </sortState>
  <tableColumns count="15">
    <tableColumn id="1" xr3:uid="{7463D972-BF59-4D10-9341-E694760F2FE5}" name="#" totalsRowLabel=" " dataDxfId="316" totalsRowDxfId="315"/>
    <tableColumn id="2" xr3:uid="{A6717414-DA81-43B5-A050-2B1B1DD5033D}" name="#_x000a_LW" totalsRowLabel=" " dataDxfId="314" totalsRowDxfId="313"/>
    <tableColumn id="3" xr3:uid="{166D72FB-6734-498D-9DCD-C7BB5A0D0BA7}" name="Filmas _x000a_(Movie)" totalsRowLabel="Total (32)" dataDxfId="312" totalsRowDxfId="311"/>
    <tableColumn id="4" xr3:uid="{80CD0DEA-0821-4932-B80D-E4B29D0DD084}" name="Pajamos _x000a_(GBO)" totalsRowFunction="custom" dataDxfId="310" totalsRowDxfId="309">
      <totalsRowFormula>SUM(Table132345678910[Pajamos 
(GBO)])</totalsRowFormula>
    </tableColumn>
    <tableColumn id="5" xr3:uid="{DEF1C9F0-9248-41FB-9E85-71A9FD989762}" name="Pajamos _x000a_praeita sav._x000a_(GBO LW)" totalsRowLabel="173 857 €" dataDxfId="308" totalsRowDxfId="307"/>
    <tableColumn id="6" xr3:uid="{DFCDF166-D39B-4251-9549-4A6B4F2577C1}" name="Pakitimas_x000a_(Change)" totalsRowFunction="custom" dataDxfId="306" totalsRowDxfId="305">
      <calculatedColumnFormula>(D3-E3)/E3</calculatedColumnFormula>
      <totalsRowFormula>(D35-E35)/E35</totalsRowFormula>
    </tableColumn>
    <tableColumn id="7" xr3:uid="{6D4683EB-C579-4711-B8DA-8324074F124E}" name="Žiūrovų sk. _x000a_(ADM)" totalsRowFunction="custom" dataDxfId="304" totalsRowDxfId="303">
      <totalsRowFormula>SUM(Table132345678910[Žiūrovų sk. 
(ADM)])</totalsRowFormula>
    </tableColumn>
    <tableColumn id="8" xr3:uid="{4D2FD7CE-5A73-45D1-888A-344B7664BB16}" name="Seansų sk. _x000a_(Show count)" dataDxfId="302" totalsRowDxfId="301"/>
    <tableColumn id="9" xr3:uid="{2E4F7241-2E20-41BE-9B28-A80D2E595466}" name="Lankomumo vid._x000a_(Average ADM)" dataDxfId="300" totalsRowDxfId="299">
      <calculatedColumnFormula>G3/H3</calculatedColumnFormula>
    </tableColumn>
    <tableColumn id="10" xr3:uid="{6B8FEF0F-D349-4E11-8836-14198CA29520}" name="Kopijų sk. _x000a_(DCO count)" dataDxfId="298" totalsRowDxfId="297"/>
    <tableColumn id="11" xr3:uid="{1B85C5BE-9457-4A7A-942C-D3BBF0FA0EA4}" name="Rodymo savaitė_x000a_(Week on screen)" dataDxfId="296" totalsRowDxfId="295"/>
    <tableColumn id="12" xr3:uid="{A00A15A4-4BB0-48FC-B912-8BF807D2CEF2}" name="Bendros pajamos _x000a_(Total GBO)" dataDxfId="294" totalsRowDxfId="293"/>
    <tableColumn id="13" xr3:uid="{03763EA9-C4F3-4161-B67B-25E6CC63970E}" name="Bendras žiūrovų sk._x000a_(Total ADM)" dataDxfId="292" totalsRowDxfId="291"/>
    <tableColumn id="14" xr3:uid="{81A1DA43-EFBF-4097-87FF-05A8CFAA5198}" name="Premjeros data _x000a_(Release date)" dataDxfId="290" totalsRowDxfId="289"/>
    <tableColumn id="15" xr3:uid="{9E5E3D78-4D16-41EA-8701-E6C8AC646448}" name="Platintojas _x000a_(Distributor)" totalsRowLabel=" " dataDxfId="288" totalsRowDxfId="287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122F8B9-4AEF-4991-BDBF-AA885DCBC2DC}" name="Table1323456789" displayName="Table1323456789" ref="A2:O36" totalsRowCount="1" headerRowDxfId="286" dataDxfId="284" totalsRowDxfId="283" headerRowBorderDxfId="285">
  <sortState xmlns:xlrd2="http://schemas.microsoft.com/office/spreadsheetml/2017/richdata2" ref="A3:O35">
    <sortCondition descending="1" ref="D3:D35"/>
  </sortState>
  <tableColumns count="15">
    <tableColumn id="1" xr3:uid="{8502D81E-0902-4EC1-95FB-C7630E9C7438}" name="#" totalsRowLabel=" " dataDxfId="282" totalsRowDxfId="281"/>
    <tableColumn id="2" xr3:uid="{65EF8DC6-9A32-4BE6-97F6-F40492C6995A}" name="#_x000a_LW" totalsRowLabel=" " dataDxfId="280" totalsRowDxfId="279"/>
    <tableColumn id="3" xr3:uid="{E36CBBC0-8379-4640-84A8-CC52DADB63B7}" name="Filmas _x000a_(Movie)" totalsRowLabel="Total (33)" dataDxfId="278" totalsRowDxfId="277"/>
    <tableColumn id="4" xr3:uid="{9AC508D8-AA9A-4EE0-B9CB-0BBA553B2588}" name="Pajamos _x000a_(GBO)" totalsRowFunction="custom" dataDxfId="276" totalsRowDxfId="275">
      <totalsRowFormula>SUM(Table1323456789[Pajamos 
(GBO)])</totalsRowFormula>
    </tableColumn>
    <tableColumn id="5" xr3:uid="{8FC8A27C-0055-4493-8012-E78BDE92F179}" name="Pajamos _x000a_praeita sav._x000a_(GBO LW)" totalsRowLabel="236 895 €" dataDxfId="274" totalsRowDxfId="273"/>
    <tableColumn id="6" xr3:uid="{AEBEE7C2-032D-4AD8-94AC-1933E8131083}" name="Pakitimas_x000a_(Change)" totalsRowFunction="custom" dataDxfId="272" totalsRowDxfId="271">
      <calculatedColumnFormula>(D3-E3)/E3</calculatedColumnFormula>
      <totalsRowFormula>(D36-E36)/E36</totalsRowFormula>
    </tableColumn>
    <tableColumn id="7" xr3:uid="{3CA99290-02AC-4DF5-846B-14BCE6ED3491}" name="Žiūrovų sk. _x000a_(ADM)" totalsRowFunction="custom" dataDxfId="270" totalsRowDxfId="269">
      <totalsRowFormula>SUM(Table1323456789[Žiūrovų sk. 
(ADM)])</totalsRowFormula>
    </tableColumn>
    <tableColumn id="8" xr3:uid="{1127273C-1037-4DFE-8A3A-B13677EB2E9C}" name="Seansų sk. _x000a_(Show count)" dataDxfId="268" totalsRowDxfId="267"/>
    <tableColumn id="9" xr3:uid="{2BF8FF1E-49B0-48A3-BED9-3EFB3F04246A}" name="Lankomumo vid._x000a_(Average ADM)" dataDxfId="266" totalsRowDxfId="265">
      <calculatedColumnFormula>G3/H3</calculatedColumnFormula>
    </tableColumn>
    <tableColumn id="10" xr3:uid="{D922A557-EAB8-45AB-A478-EDE2333548A7}" name="Kopijų sk. _x000a_(DCO count)" dataDxfId="264" totalsRowDxfId="263"/>
    <tableColumn id="11" xr3:uid="{49E50868-A1D7-4706-8D8B-0BB1215C4D3D}" name="Rodymo savaitė_x000a_(Week on screen)" dataDxfId="262" totalsRowDxfId="261"/>
    <tableColumn id="12" xr3:uid="{6C14C5E8-6CE0-4292-86C6-FC2977090EF9}" name="Bendros pajamos _x000a_(Total GBO)" dataDxfId="260" totalsRowDxfId="259"/>
    <tableColumn id="13" xr3:uid="{78BB0EB9-4E9A-4A2D-B7EA-34ED262CC3EB}" name="Bendras žiūrovų sk._x000a_(Total ADM)" dataDxfId="258" totalsRowDxfId="257"/>
    <tableColumn id="14" xr3:uid="{DCDFFA7C-1761-4EF0-982E-867593C54F5D}" name="Premjeros data _x000a_(Release date)" dataDxfId="256" totalsRowDxfId="255"/>
    <tableColumn id="15" xr3:uid="{3CF19F5E-AE20-4450-AF53-215391E56D85}" name="Platintojas _x000a_(Distributor)" totalsRowLabel=" " dataDxfId="254" totalsRowDxfId="253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09D8833-20F5-423B-99FC-07979B395F33}" name="Table132345678" displayName="Table132345678" ref="A2:O28" totalsRowCount="1" headerRowDxfId="252" dataDxfId="250" totalsRowDxfId="249" headerRowBorderDxfId="251">
  <sortState xmlns:xlrd2="http://schemas.microsoft.com/office/spreadsheetml/2017/richdata2" ref="A3:O27">
    <sortCondition descending="1" ref="D3:D27"/>
  </sortState>
  <tableColumns count="15">
    <tableColumn id="1" xr3:uid="{FC57B912-A352-4DAF-B115-AE4C5E99E405}" name="#" totalsRowLabel=" " dataDxfId="248" totalsRowDxfId="247"/>
    <tableColumn id="2" xr3:uid="{717C27A3-DFD3-4849-9EF8-479813BD7560}" name="#_x000a_LW" totalsRowLabel=" " dataDxfId="246" totalsRowDxfId="245"/>
    <tableColumn id="3" xr3:uid="{92944270-D597-43A3-8A3A-C787E72D4987}" name="Filmas _x000a_(Movie)" totalsRowLabel="Total (25)" dataDxfId="244" totalsRowDxfId="243"/>
    <tableColumn id="4" xr3:uid="{9E9218F4-090A-4030-8ABE-62B9763ACBB2}" name="Pajamos _x000a_(GBO)" totalsRowFunction="custom" dataDxfId="242" totalsRowDxfId="241">
      <totalsRowFormula>SUM(Table132345678[Pajamos 
(GBO)])</totalsRowFormula>
    </tableColumn>
    <tableColumn id="5" xr3:uid="{1F068B6C-521E-4913-858B-EE84D695F868}" name="Pajamos _x000a_praeita sav._x000a_(GBO LW)" totalsRowLabel="276 677 €" dataDxfId="240" totalsRowDxfId="239"/>
    <tableColumn id="6" xr3:uid="{39444795-CA35-4035-B044-C6DEDDB96E73}" name="Pakitimas_x000a_(Change)" totalsRowFunction="custom" dataDxfId="238" totalsRowDxfId="237">
      <calculatedColumnFormula>(D3-E3)/E3</calculatedColumnFormula>
      <totalsRowFormula>(D28-E28)/E28</totalsRowFormula>
    </tableColumn>
    <tableColumn id="7" xr3:uid="{18623BF7-57CC-476E-AC2B-28A1A24807D1}" name="Žiūrovų sk. _x000a_(ADM)" totalsRowFunction="custom" dataDxfId="236" totalsRowDxfId="235">
      <totalsRowFormula>SUM(Table132345678[Žiūrovų sk. 
(ADM)])</totalsRowFormula>
    </tableColumn>
    <tableColumn id="8" xr3:uid="{FA34246B-D393-4A51-B19B-294F4267C6C0}" name="Seansų sk. _x000a_(Show count)" dataDxfId="234" totalsRowDxfId="233"/>
    <tableColumn id="9" xr3:uid="{04C7590F-EA3C-48A7-BE58-F70ECF20C11E}" name="Lankomumo vid._x000a_(Average ADM)" dataDxfId="232" totalsRowDxfId="231">
      <calculatedColumnFormula>G3/H3</calculatedColumnFormula>
    </tableColumn>
    <tableColumn id="10" xr3:uid="{5DEC7E3B-5804-4E65-BEE9-FED75462EFFC}" name="Kopijų sk. _x000a_(DCO count)" dataDxfId="230" totalsRowDxfId="229"/>
    <tableColumn id="11" xr3:uid="{7BA523DA-8F98-4F0C-B11A-7FCC44D533BA}" name="Rodymo savaitė_x000a_(Week on screen)" dataDxfId="228" totalsRowDxfId="227"/>
    <tableColumn id="12" xr3:uid="{44C09B96-D769-4AF1-A791-5655149D1B0A}" name="Bendros pajamos _x000a_(Total GBO)" dataDxfId="226" totalsRowDxfId="225"/>
    <tableColumn id="13" xr3:uid="{C1A93E4C-AED3-440A-A59F-85171720A129}" name="Bendras žiūrovų sk._x000a_(Total ADM)" dataDxfId="224" totalsRowDxfId="223"/>
    <tableColumn id="14" xr3:uid="{7EA39D93-A4B8-4986-AB2C-6B673C56C9A5}" name="Premjeros data _x000a_(Release date)" dataDxfId="222" totalsRowDxfId="221"/>
    <tableColumn id="15" xr3:uid="{538A0D71-FF47-41FC-B3FA-C024E929CD8E}" name="Platintojas _x000a_(Distributor)" totalsRowLabel=" " dataDxfId="220" totalsRowDxfId="219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4301766-58B3-44F5-9E8B-7FB040A961BA}" name="Table13234567" displayName="Table13234567" ref="A2:O28" totalsRowCount="1" headerRowDxfId="218" dataDxfId="216" totalsRowDxfId="215" headerRowBorderDxfId="217">
  <sortState xmlns:xlrd2="http://schemas.microsoft.com/office/spreadsheetml/2017/richdata2" ref="A3:O27">
    <sortCondition descending="1" ref="D3:D27"/>
  </sortState>
  <tableColumns count="15">
    <tableColumn id="1" xr3:uid="{E1EF4B13-3365-4FB8-8800-3CF02ADBDD0D}" name="#" totalsRowLabel=" " dataDxfId="214" totalsRowDxfId="213"/>
    <tableColumn id="2" xr3:uid="{316EACD0-F59E-4BEA-AB56-27DC99229BEC}" name="#_x000a_LW" totalsRowLabel=" " dataDxfId="212" totalsRowDxfId="211"/>
    <tableColumn id="3" xr3:uid="{DFB06224-5809-4320-8B21-CA8E0CF04C21}" name="Filmas _x000a_(Movie)" totalsRowLabel="Total (25)" dataDxfId="210" totalsRowDxfId="209"/>
    <tableColumn id="4" xr3:uid="{DC2753A1-E31A-4C44-8C09-EA8BFB4106E2}" name="Pajamos _x000a_(GBO)" totalsRowFunction="custom" dataDxfId="208" totalsRowDxfId="207">
      <totalsRowFormula>SUM(Table13234567[Pajamos 
(GBO)])</totalsRowFormula>
    </tableColumn>
    <tableColumn id="5" xr3:uid="{879EFD79-8867-4AB9-9116-9BC185E7D2F2}" name="Pajamos _x000a_praeita sav._x000a_(GBO LW)" totalsRowLabel="138 012 €" dataDxfId="206" totalsRowDxfId="205"/>
    <tableColumn id="6" xr3:uid="{74270F10-F35D-4649-9F9A-F814DFC96A89}" name="Pakitimas_x000a_(Change)" totalsRowFunction="custom" dataDxfId="204" totalsRowDxfId="203">
      <calculatedColumnFormula>(D3-E3)/E3</calculatedColumnFormula>
      <totalsRowFormula>(D28-E28)/E28</totalsRowFormula>
    </tableColumn>
    <tableColumn id="7" xr3:uid="{F9A3BDA9-1874-4018-947F-6C7092A2BCE8}" name="Žiūrovų sk. _x000a_(ADM)" totalsRowFunction="custom" dataDxfId="202" totalsRowDxfId="201">
      <totalsRowFormula>SUM(Table13234567[Žiūrovų sk. 
(ADM)])</totalsRowFormula>
    </tableColumn>
    <tableColumn id="8" xr3:uid="{C907F4D5-621D-48E6-96C9-2FEBA52B206D}" name="Seansų sk. _x000a_(Show count)" dataDxfId="200" totalsRowDxfId="199"/>
    <tableColumn id="9" xr3:uid="{4FEC060E-29F1-4347-98B2-CBA0F316E235}" name="Lankomumo vid._x000a_(Average ADM)" dataDxfId="198" totalsRowDxfId="197">
      <calculatedColumnFormula>G3/H3</calculatedColumnFormula>
    </tableColumn>
    <tableColumn id="10" xr3:uid="{7C82B4DE-F202-46C4-91E7-307EE522727F}" name="Kopijų sk. _x000a_(DCO count)" dataDxfId="196" totalsRowDxfId="195"/>
    <tableColumn id="11" xr3:uid="{02559F9F-4561-4439-A41B-967CBD68E4BC}" name="Rodymo savaitė_x000a_(Week on screen)" dataDxfId="194" totalsRowDxfId="193"/>
    <tableColumn id="12" xr3:uid="{A42C9665-B2B1-4334-AE92-2E26C7E2720C}" name="Bendros pajamos _x000a_(Total GBO)" dataDxfId="192" totalsRowDxfId="191"/>
    <tableColumn id="13" xr3:uid="{41860FAB-83DB-489A-87D4-75F64C3CF1D6}" name="Bendras žiūrovų sk._x000a_(Total ADM)" dataDxfId="190" totalsRowDxfId="189"/>
    <tableColumn id="14" xr3:uid="{CFC45078-BADB-4B9A-8FD0-C144D9C681F2}" name="Premjeros data _x000a_(Release date)" dataDxfId="188" totalsRowDxfId="187"/>
    <tableColumn id="15" xr3:uid="{F0B66837-17F4-43AE-A8B1-6BFD18D33538}" name="Platintojas _x000a_(Distributor)" totalsRowLabel=" " dataDxfId="186" totalsRowDxfId="185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EA00740-A187-48F7-81D8-101A3594552D}" name="Table1323456" displayName="Table1323456" ref="A2:O28" totalsRowCount="1" headerRowDxfId="184" dataDxfId="182" totalsRowDxfId="181" headerRowBorderDxfId="183">
  <sortState xmlns:xlrd2="http://schemas.microsoft.com/office/spreadsheetml/2017/richdata2" ref="A3:O27">
    <sortCondition descending="1" ref="D2:D27"/>
  </sortState>
  <tableColumns count="15">
    <tableColumn id="1" xr3:uid="{F753203D-60D3-4B04-A58D-7C0B807E5BE0}" name="#" totalsRowLabel=" " dataDxfId="180" totalsRowDxfId="179"/>
    <tableColumn id="2" xr3:uid="{E957089C-4935-4A2D-91A6-DED8D952D3D0}" name="#_x000a_LW" totalsRowLabel=" " dataDxfId="178" totalsRowDxfId="177"/>
    <tableColumn id="3" xr3:uid="{ADDB2378-AFE2-4029-B2C3-03DB6EE6844F}" name="Filmas _x000a_(Movie)" totalsRowLabel="Total (25)" dataDxfId="176" totalsRowDxfId="175"/>
    <tableColumn id="4" xr3:uid="{35E04E68-BFD6-4909-8DCF-722B54DB7F5D}" name="Pajamos _x000a_(GBO)" totalsRowFunction="custom" dataDxfId="174" totalsRowDxfId="173">
      <totalsRowFormula>SUM(Table1323456[Pajamos 
(GBO)])</totalsRowFormula>
    </tableColumn>
    <tableColumn id="5" xr3:uid="{59FE4CC7-54B4-4E7B-979B-7BDAFE433754}" name="Pajamos _x000a_praeita sav._x000a_(GBO LW)" totalsRowLabel="246 222 €" dataDxfId="172" totalsRowDxfId="171"/>
    <tableColumn id="6" xr3:uid="{6472E02D-F46F-41A1-86FB-D2672F893F7F}" name="Pakitimas_x000a_(Change)" totalsRowFunction="custom" dataDxfId="170" totalsRowDxfId="169">
      <calculatedColumnFormula>(D3-E3)/E3</calculatedColumnFormula>
      <totalsRowFormula>(D28-E28)/E28</totalsRowFormula>
    </tableColumn>
    <tableColumn id="7" xr3:uid="{07B977D8-833F-48AD-BC01-0041DA11120A}" name="Žiūrovų sk. _x000a_(ADM)" totalsRowFunction="custom" dataDxfId="168" totalsRowDxfId="167">
      <totalsRowFormula>SUM(Table1323456[Žiūrovų sk. 
(ADM)])</totalsRowFormula>
    </tableColumn>
    <tableColumn id="8" xr3:uid="{944A9906-C8D4-4E41-8C85-11FEC25D0EF3}" name="Seansų sk. _x000a_(Show count)" dataDxfId="166" totalsRowDxfId="165"/>
    <tableColumn id="9" xr3:uid="{0316F85B-DE7A-4B4E-AA59-D4C12123CDDB}" name="Lankomumo vid._x000a_(Average ADM)" dataDxfId="164" totalsRowDxfId="163">
      <calculatedColumnFormula>G3/H3</calculatedColumnFormula>
    </tableColumn>
    <tableColumn id="10" xr3:uid="{740AAD42-3D62-4DDF-9143-7B17DEF64BC4}" name="Kopijų sk. _x000a_(DCO count)" dataDxfId="162" totalsRowDxfId="161"/>
    <tableColumn id="11" xr3:uid="{22D99FD2-66B8-419F-88CD-CAD9597BE4D1}" name="Rodymo savaitė_x000a_(Week on screen)" dataDxfId="160" totalsRowDxfId="159"/>
    <tableColumn id="12" xr3:uid="{67037118-5B01-4B1A-A9B8-BBA8DF1AC9DC}" name="Bendros pajamos _x000a_(Total GBO)" dataDxfId="158" totalsRowDxfId="157"/>
    <tableColumn id="13" xr3:uid="{BA006734-4CE6-49B4-81A1-6B4A86F86032}" name="Bendras žiūrovų sk._x000a_(Total ADM)" dataDxfId="156" totalsRowDxfId="155"/>
    <tableColumn id="14" xr3:uid="{1A6440E0-F6CA-4DA2-A306-2566815730F4}" name="Premjeros data _x000a_(Release date)" dataDxfId="154" totalsRowDxfId="153"/>
    <tableColumn id="15" xr3:uid="{5704DB5B-23A8-496A-B6CC-4135CB12DE48}" name="Platintojas _x000a_(Distributor)" totalsRowLabel=" " dataDxfId="152" totalsRowDxfId="151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F451681-BDDF-4BF2-AA13-7D17F489B575}" name="Table132345" displayName="Table132345" ref="A2:O33" totalsRowCount="1" headerRowDxfId="150" dataDxfId="148" totalsRowDxfId="147" headerRowBorderDxfId="149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FDBAF00F-5E54-42BE-90E8-067EAC52F542}" name="#" totalsRowLabel=" " dataDxfId="146" totalsRowDxfId="145"/>
    <tableColumn id="2" xr3:uid="{D3F474E1-3400-4A3F-BF42-EFDA5F88B1ED}" name="#_x000a_LW" totalsRowLabel=" " dataDxfId="144" totalsRowDxfId="143"/>
    <tableColumn id="3" xr3:uid="{B24E944E-7986-4374-A5A0-7B2C402CB02E}" name="Filmas _x000a_(Movie)" totalsRowLabel="Total (30)" dataDxfId="142" totalsRowDxfId="141"/>
    <tableColumn id="4" xr3:uid="{2342D3CC-8AEB-4BB8-BB5A-06873BFE8936}" name="Pajamos _x000a_(GBO)" totalsRowFunction="sum" dataDxfId="140" totalsRowDxfId="139"/>
    <tableColumn id="5" xr3:uid="{EF63B6AF-620A-48C6-BFC6-CE558E47B88F}" name="Pajamos _x000a_praeita sav._x000a_(GBO LW)" totalsRowLabel="317 397 €" dataDxfId="138" totalsRowDxfId="137"/>
    <tableColumn id="6" xr3:uid="{3055BF10-1D43-4ECF-880B-6E81168DF496}" name="Pakitimas_x000a_(Change)" totalsRowFunction="custom" dataDxfId="136" totalsRowDxfId="135">
      <calculatedColumnFormula>(D3-E3)/E3</calculatedColumnFormula>
      <totalsRowFormula>(D33-E33)/E33</totalsRowFormula>
    </tableColumn>
    <tableColumn id="7" xr3:uid="{DFF85532-7C57-40AE-B3C9-B998699E4D37}" name="Žiūrovų sk. _x000a_(ADM)" totalsRowFunction="sum" dataDxfId="134" totalsRowDxfId="133"/>
    <tableColumn id="8" xr3:uid="{7FC1BCCD-3D8A-435C-A594-00712AF76ADA}" name="Seansų sk. _x000a_(Show count)" dataDxfId="132" totalsRowDxfId="131"/>
    <tableColumn id="9" xr3:uid="{3B7E7EB8-5E9C-4809-9B7B-346B00D413F9}" name="Lankomumo vid._x000a_(Average ADM)" dataDxfId="130" totalsRowDxfId="129">
      <calculatedColumnFormula>G3/H3</calculatedColumnFormula>
    </tableColumn>
    <tableColumn id="10" xr3:uid="{902F6AA8-3FAD-4A34-BC20-D46E3AB4EC83}" name="Kopijų sk. _x000a_(DCO count)" dataDxfId="128" totalsRowDxfId="127"/>
    <tableColumn id="11" xr3:uid="{B3C5554C-B84B-4A08-B935-EFCE0DD2F963}" name="Rodymo savaitė_x000a_(Week on screen)" dataDxfId="126" totalsRowDxfId="125"/>
    <tableColumn id="12" xr3:uid="{844E86E7-B831-421D-BBC8-5BE4B2D0AD84}" name="Bendros pajamos _x000a_(Total GBO)" dataDxfId="124" totalsRowDxfId="123"/>
    <tableColumn id="13" xr3:uid="{9112638E-A781-4B4F-B48D-1256F3F85AC3}" name="Bendras žiūrovų sk._x000a_(Total ADM)" dataDxfId="122" totalsRowDxfId="121"/>
    <tableColumn id="14" xr3:uid="{76183D96-0F19-4AFE-8F0F-CEFA6AA6C284}" name="Premjeros data _x000a_(Release date)" dataDxfId="120" totalsRowDxfId="119"/>
    <tableColumn id="15" xr3:uid="{85E7071A-3AAE-491D-A70F-203560A3EE91}" name="Platintojas _x000a_(Distributor)" totalsRowLabel=" " dataDxfId="118" totalsRowDxfId="117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5D93F67-C9ED-4E64-9551-6E86A71B04ED}" name="Table13234" displayName="Table13234" ref="A2:O34" totalsRowCount="1" headerRowDxfId="116" dataDxfId="114" totalsRowDxfId="113" headerRowBorderDxfId="115">
  <autoFilter ref="A2:O33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3">
    <sortCondition descending="1" ref="D3:D33"/>
  </sortState>
  <tableColumns count="15">
    <tableColumn id="1" xr3:uid="{85D6CACE-CD83-436B-A4CE-D9DD268C0363}" name="#" totalsRowLabel=" " dataDxfId="112" totalsRowDxfId="111"/>
    <tableColumn id="2" xr3:uid="{4E4FEAC9-1978-43CB-93AB-39422FFA9E16}" name="#_x000a_LW" totalsRowLabel=" " dataDxfId="110" totalsRowDxfId="109"/>
    <tableColumn id="3" xr3:uid="{48302C2B-345B-4F89-A9D3-661C9B240DD3}" name="Filmas _x000a_(Movie)" totalsRowLabel="Total (31)" dataDxfId="108" totalsRowDxfId="107"/>
    <tableColumn id="4" xr3:uid="{0DA94864-DF13-409F-892E-654351B078BB}" name="Pajamos _x000a_(GBO)" totalsRowFunction="sum" dataDxfId="106" totalsRowDxfId="105"/>
    <tableColumn id="5" xr3:uid="{82F8F2CA-52C7-4ACB-BB61-4B541DA0D914}" name="Pajamos _x000a_praeita sav._x000a_(GBO LW)" totalsRowLabel="210 579 €" dataDxfId="104" totalsRowDxfId="103"/>
    <tableColumn id="6" xr3:uid="{CC793E3D-1B09-420C-AC81-505E5480F090}" name="Pakitimas_x000a_(Change)" totalsRowFunction="custom" dataDxfId="102" totalsRowDxfId="101">
      <calculatedColumnFormula>(D3-E3)/E3</calculatedColumnFormula>
      <totalsRowFormula>(D34-E34)/E34</totalsRowFormula>
    </tableColumn>
    <tableColumn id="7" xr3:uid="{FF7E2946-9763-4148-BFBB-A05127A1188B}" name="Žiūrovų sk. _x000a_(ADM)" totalsRowFunction="sum" dataDxfId="100" totalsRowDxfId="99"/>
    <tableColumn id="8" xr3:uid="{F17EF21B-FA6B-49D8-94D4-15EA3826D871}" name="Seansų sk. _x000a_(Show count)" dataDxfId="98" totalsRowDxfId="97"/>
    <tableColumn id="9" xr3:uid="{ADE618D3-F824-43E6-8574-C7BBA390E4AE}" name="Lankomumo vid._x000a_(Average ADM)" dataDxfId="96" totalsRowDxfId="95">
      <calculatedColumnFormula>G3/H3</calculatedColumnFormula>
    </tableColumn>
    <tableColumn id="10" xr3:uid="{D3EFE352-33C9-44E1-9AFA-6BDB65472EBC}" name="Kopijų sk. _x000a_(DCO count)" dataDxfId="94" totalsRowDxfId="93"/>
    <tableColumn id="11" xr3:uid="{D51A2E4B-EDAC-4788-A744-36A72A2E57AB}" name="Rodymo savaitė_x000a_(Week on screen)" dataDxfId="92" totalsRowDxfId="91"/>
    <tableColumn id="12" xr3:uid="{53D28650-83B6-4110-B8B0-68E406499AC9}" name="Bendros pajamos _x000a_(Total GBO)" dataDxfId="90" totalsRowDxfId="89"/>
    <tableColumn id="13" xr3:uid="{B924A48E-B1AA-44B0-86A9-A501EFC03D16}" name="Bendras žiūrovų sk._x000a_(Total ADM)" dataDxfId="88" totalsRowDxfId="87"/>
    <tableColumn id="14" xr3:uid="{513E92DC-A29F-46AC-9976-A7A26FCB93A9}" name="Premjeros data _x000a_(Release date)" dataDxfId="86" totalsRowDxfId="85"/>
    <tableColumn id="15" xr3:uid="{A3A0E9B0-806A-4934-BA78-B0E787AA9E39}" name="Platintojas _x000a_(Distributor)" totalsRowLabel=" " dataDxfId="84" totalsRowDxfId="83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67B42D-3514-496B-9990-81D3DF6F9B12}" name="Table1323" displayName="Table1323" ref="A2:O40" totalsRowCount="1" headerRowDxfId="82" dataDxfId="80" totalsRowDxfId="79" headerRowBorderDxfId="81">
  <autoFilter ref="A2:O3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9">
    <sortCondition descending="1" ref="D3:D39"/>
  </sortState>
  <tableColumns count="15">
    <tableColumn id="1" xr3:uid="{CEB02A16-7C52-4C89-8C81-6BA98AAF6CCC}" name="#" totalsRowLabel=" " dataDxfId="78" totalsRowDxfId="77"/>
    <tableColumn id="2" xr3:uid="{6A3BDF97-9D57-4CFE-A49E-EFA76A652E0B}" name="#_x000a_LW" totalsRowLabel=" " dataDxfId="76" totalsRowDxfId="75"/>
    <tableColumn id="3" xr3:uid="{05095485-033C-487A-A8C0-C91ADB77DDA3}" name="Filmas _x000a_(Movie)" totalsRowLabel="Total (37)" dataDxfId="74" totalsRowDxfId="73"/>
    <tableColumn id="4" xr3:uid="{4FA48A43-6ACC-44EE-AC02-E4A961BEC8F9}" name="Pajamos _x000a_(GBO)" totalsRowFunction="sum" dataDxfId="72" totalsRowDxfId="71"/>
    <tableColumn id="5" xr3:uid="{0CC1FDB4-8675-4B55-AFE7-4D6D795B9F2B}" name="Pajamos _x000a_praeita sav._x000a_(GBO LW)" totalsRowLabel="145 669 €" dataDxfId="70" totalsRowDxfId="69"/>
    <tableColumn id="6" xr3:uid="{CEA47137-3DB6-4B3E-B4C4-5FA7A4AFB3A4}" name="Pakitimas_x000a_(Change)" totalsRowFunction="custom" dataDxfId="68" totalsRowDxfId="67">
      <calculatedColumnFormula>(D3-E3)/E3</calculatedColumnFormula>
      <totalsRowFormula>(D40-E40)/E40</totalsRowFormula>
    </tableColumn>
    <tableColumn id="7" xr3:uid="{FF6ECC81-54CA-4B17-B68C-8797C84779C2}" name="Žiūrovų sk. _x000a_(ADM)" totalsRowFunction="sum" dataDxfId="66" totalsRowDxfId="65"/>
    <tableColumn id="8" xr3:uid="{99F70A8D-5247-402F-A00D-D05C7251E3CE}" name="Seansų sk. _x000a_(Show count)" dataDxfId="64" totalsRowDxfId="63"/>
    <tableColumn id="9" xr3:uid="{3A0228C9-106F-4105-AC90-5D540E0B90BB}" name="Lankomumo vid._x000a_(Average ADM)" dataDxfId="62" totalsRowDxfId="61">
      <calculatedColumnFormula>G3/H3</calculatedColumnFormula>
    </tableColumn>
    <tableColumn id="10" xr3:uid="{75B187EA-DF59-4020-9DF8-839566DFA3F3}" name="Kopijų sk. _x000a_(DCO count)" dataDxfId="60" totalsRowDxfId="59"/>
    <tableColumn id="11" xr3:uid="{B95C394B-B488-486B-837C-41FC1A719F11}" name="Rodymo savaitė_x000a_(Week on screen)" dataDxfId="58" totalsRowDxfId="57"/>
    <tableColumn id="12" xr3:uid="{89B4F99E-AE9F-47D6-A9CF-985A6D965312}" name="Bendros pajamos _x000a_(Total GBO)" dataDxfId="56" totalsRowDxfId="55"/>
    <tableColumn id="13" xr3:uid="{4ED8ABB9-1883-4C8D-AA3E-871BD0D70A48}" name="Bendras žiūrovų sk._x000a_(Total ADM)" dataDxfId="54" totalsRowDxfId="53"/>
    <tableColumn id="14" xr3:uid="{3437B874-3E5D-4D12-8739-2723DB44D690}" name="Premjeros data _x000a_(Release date)" dataDxfId="52" totalsRowDxfId="51"/>
    <tableColumn id="15" xr3:uid="{89B51F05-9E21-4DD9-8D5D-13B5630535D8}" name="Platintojas _x000a_(Distributor)" totalsRowLabel=" " dataDxfId="50" totalsRowDxfId="49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63B4A-88DD-45C8-9975-66F465B0E5DB}">
  <dimension ref="A1:XFC51"/>
  <sheetViews>
    <sheetView tabSelected="1" zoomScale="60" zoomScaleNormal="60" workbookViewId="0">
      <selection activeCell="F31" sqref="F31"/>
    </sheetView>
  </sheetViews>
  <sheetFormatPr defaultColWidth="0" defaultRowHeight="11.25" customHeight="1" zeroHeight="1"/>
  <cols>
    <col min="1" max="1" width="4.7109375" style="1" customWidth="1"/>
    <col min="2" max="2" width="4.7109375" style="44" customWidth="1"/>
    <col min="3" max="3" width="30.7109375" style="1" customWidth="1"/>
    <col min="4" max="4" width="20.7109375" style="1" customWidth="1"/>
    <col min="5" max="5" width="20.7109375" style="27" customWidth="1"/>
    <col min="6" max="6" width="20.7109375" style="26" customWidth="1"/>
    <col min="7" max="10" width="20.7109375" style="1" customWidth="1"/>
    <col min="11" max="11" width="20.7109375" style="44" customWidth="1"/>
    <col min="12" max="12" width="20.7109375" style="27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50" t="s">
        <v>159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8" s="5" customFormat="1" ht="63.75" customHeight="1" thickBot="1">
      <c r="A2" s="30" t="s">
        <v>21</v>
      </c>
      <c r="B2" s="31" t="s">
        <v>22</v>
      </c>
      <c r="C2" s="32" t="s">
        <v>0</v>
      </c>
      <c r="D2" s="32" t="s">
        <v>1</v>
      </c>
      <c r="E2" s="32" t="s">
        <v>20</v>
      </c>
      <c r="F2" s="34" t="s">
        <v>2</v>
      </c>
      <c r="G2" s="32" t="s">
        <v>3</v>
      </c>
      <c r="H2" s="32" t="s">
        <v>4</v>
      </c>
      <c r="I2" s="32" t="s">
        <v>16</v>
      </c>
      <c r="J2" s="32" t="s">
        <v>10</v>
      </c>
      <c r="K2" s="42" t="s">
        <v>5</v>
      </c>
      <c r="L2" s="33" t="s">
        <v>6</v>
      </c>
      <c r="M2" s="32" t="s">
        <v>9</v>
      </c>
      <c r="N2" s="32" t="s">
        <v>8</v>
      </c>
      <c r="O2" s="35" t="s">
        <v>7</v>
      </c>
    </row>
    <row r="3" spans="1:18" s="19" customFormat="1" ht="24.95" customHeight="1">
      <c r="A3" s="12">
        <v>1</v>
      </c>
      <c r="B3" s="17">
        <v>1</v>
      </c>
      <c r="C3" s="13" t="s">
        <v>156</v>
      </c>
      <c r="D3" s="14">
        <v>81555.509999999995</v>
      </c>
      <c r="E3" s="14">
        <v>136143.29999999999</v>
      </c>
      <c r="F3" s="15">
        <f>(D3-E3)/E3</f>
        <v>-0.40095832846713719</v>
      </c>
      <c r="G3" s="16">
        <v>9366</v>
      </c>
      <c r="H3" s="17">
        <v>198</v>
      </c>
      <c r="I3" s="17">
        <f>G3/H3</f>
        <v>47.303030303030305</v>
      </c>
      <c r="J3" s="12">
        <v>15</v>
      </c>
      <c r="K3" s="17">
        <v>2</v>
      </c>
      <c r="L3" s="14">
        <v>407039.75</v>
      </c>
      <c r="M3" s="16">
        <v>49764</v>
      </c>
      <c r="N3" s="18">
        <v>45499</v>
      </c>
      <c r="O3" s="24" t="s">
        <v>18</v>
      </c>
    </row>
    <row r="4" spans="1:18" s="19" customFormat="1" ht="24.95" customHeight="1">
      <c r="A4" s="12">
        <v>2</v>
      </c>
      <c r="B4" s="12">
        <v>2</v>
      </c>
      <c r="C4" s="13" t="s">
        <v>122</v>
      </c>
      <c r="D4" s="14">
        <v>31930.81</v>
      </c>
      <c r="E4" s="14">
        <v>69043.08</v>
      </c>
      <c r="F4" s="15">
        <f>(D4-E4)/E4</f>
        <v>-0.53752338395100574</v>
      </c>
      <c r="G4" s="16">
        <v>5492</v>
      </c>
      <c r="H4" s="17">
        <v>158</v>
      </c>
      <c r="I4" s="17">
        <f>G4/H4</f>
        <v>34.759493670886073</v>
      </c>
      <c r="J4" s="12">
        <v>21</v>
      </c>
      <c r="K4" s="17">
        <v>5</v>
      </c>
      <c r="L4" s="14">
        <v>879527.69</v>
      </c>
      <c r="M4" s="16">
        <v>150591</v>
      </c>
      <c r="N4" s="18">
        <v>45478</v>
      </c>
      <c r="O4" s="24" t="s">
        <v>45</v>
      </c>
    </row>
    <row r="5" spans="1:18" s="19" customFormat="1" ht="24.95" customHeight="1">
      <c r="A5" s="12">
        <v>3</v>
      </c>
      <c r="B5" s="12">
        <v>3</v>
      </c>
      <c r="C5" s="20" t="s">
        <v>91</v>
      </c>
      <c r="D5" s="14">
        <v>17047.939999999999</v>
      </c>
      <c r="E5" s="14">
        <v>25155.71</v>
      </c>
      <c r="F5" s="15">
        <f>(D5-E5)/E5</f>
        <v>-0.32230336571696844</v>
      </c>
      <c r="G5" s="16">
        <v>2920</v>
      </c>
      <c r="H5" s="12">
        <v>82</v>
      </c>
      <c r="I5" s="17">
        <f>G5/H5</f>
        <v>35.609756097560975</v>
      </c>
      <c r="J5" s="17">
        <v>17</v>
      </c>
      <c r="K5" s="17">
        <v>8</v>
      </c>
      <c r="L5" s="14">
        <v>1145730.18</v>
      </c>
      <c r="M5" s="16">
        <v>195998</v>
      </c>
      <c r="N5" s="18">
        <v>45457</v>
      </c>
      <c r="O5" s="24" t="s">
        <v>18</v>
      </c>
      <c r="R5" s="12"/>
    </row>
    <row r="6" spans="1:18" s="19" customFormat="1" ht="24.95" customHeight="1">
      <c r="A6" s="12">
        <v>4</v>
      </c>
      <c r="B6" s="17" t="s">
        <v>17</v>
      </c>
      <c r="C6" s="13" t="s">
        <v>160</v>
      </c>
      <c r="D6" s="14">
        <v>16545.489999999998</v>
      </c>
      <c r="E6" s="14" t="s">
        <v>15</v>
      </c>
      <c r="F6" s="15" t="s">
        <v>15</v>
      </c>
      <c r="G6" s="16">
        <v>2243</v>
      </c>
      <c r="H6" s="17" t="s">
        <v>15</v>
      </c>
      <c r="I6" s="17" t="s">
        <v>15</v>
      </c>
      <c r="J6" s="12">
        <v>10</v>
      </c>
      <c r="K6" s="17">
        <v>1</v>
      </c>
      <c r="L6" s="14">
        <v>17957.019999999997</v>
      </c>
      <c r="M6" s="16">
        <v>2829</v>
      </c>
      <c r="N6" s="18">
        <v>45506</v>
      </c>
      <c r="O6" s="24" t="s">
        <v>161</v>
      </c>
      <c r="R6" s="12"/>
    </row>
    <row r="7" spans="1:18" s="19" customFormat="1" ht="24.95" customHeight="1">
      <c r="A7" s="12">
        <v>5</v>
      </c>
      <c r="B7" s="12">
        <v>4</v>
      </c>
      <c r="C7" s="13" t="s">
        <v>144</v>
      </c>
      <c r="D7" s="14">
        <v>11556.75</v>
      </c>
      <c r="E7" s="14">
        <v>23964.33</v>
      </c>
      <c r="F7" s="15">
        <f>(D7-E7)/E7</f>
        <v>-0.51775200892326223</v>
      </c>
      <c r="G7" s="16">
        <v>1568</v>
      </c>
      <c r="H7" s="17">
        <v>69</v>
      </c>
      <c r="I7" s="17">
        <f>G7/H7</f>
        <v>22.724637681159422</v>
      </c>
      <c r="J7" s="12">
        <v>11</v>
      </c>
      <c r="K7" s="17">
        <v>3</v>
      </c>
      <c r="L7" s="14">
        <v>113124.83</v>
      </c>
      <c r="M7" s="16">
        <v>16118</v>
      </c>
      <c r="N7" s="18">
        <v>45492</v>
      </c>
      <c r="O7" s="24" t="s">
        <v>102</v>
      </c>
      <c r="R7" s="12"/>
    </row>
    <row r="8" spans="1:18" s="19" customFormat="1" ht="24.95" customHeight="1">
      <c r="A8" s="12">
        <v>6</v>
      </c>
      <c r="B8" s="17" t="s">
        <v>17</v>
      </c>
      <c r="C8" s="13" t="s">
        <v>163</v>
      </c>
      <c r="D8" s="22">
        <v>7878.61</v>
      </c>
      <c r="E8" s="14" t="s">
        <v>15</v>
      </c>
      <c r="F8" s="15" t="s">
        <v>15</v>
      </c>
      <c r="G8" s="23">
        <v>1456</v>
      </c>
      <c r="H8" s="16">
        <v>118</v>
      </c>
      <c r="I8" s="17">
        <f>G8/H8</f>
        <v>12.338983050847459</v>
      </c>
      <c r="J8" s="17">
        <v>17</v>
      </c>
      <c r="K8" s="17">
        <v>1</v>
      </c>
      <c r="L8" s="22">
        <v>9586.61</v>
      </c>
      <c r="M8" s="23">
        <v>1775</v>
      </c>
      <c r="N8" s="18">
        <v>45506</v>
      </c>
      <c r="O8" s="24" t="s">
        <v>43</v>
      </c>
      <c r="R8" s="12"/>
    </row>
    <row r="9" spans="1:18" s="19" customFormat="1" ht="24.95" customHeight="1">
      <c r="A9" s="12">
        <v>7</v>
      </c>
      <c r="B9" s="12">
        <v>5</v>
      </c>
      <c r="C9" s="13" t="s">
        <v>145</v>
      </c>
      <c r="D9" s="14">
        <v>7517.61</v>
      </c>
      <c r="E9" s="14">
        <v>16250.15</v>
      </c>
      <c r="F9" s="15">
        <f>(D9-E9)/E9</f>
        <v>-0.53738211647277112</v>
      </c>
      <c r="G9" s="16">
        <v>1039</v>
      </c>
      <c r="H9" s="17">
        <v>45</v>
      </c>
      <c r="I9" s="17">
        <f>G9/H9</f>
        <v>23.088888888888889</v>
      </c>
      <c r="J9" s="12">
        <v>11</v>
      </c>
      <c r="K9" s="17">
        <v>3</v>
      </c>
      <c r="L9" s="14">
        <v>77256.210000000006</v>
      </c>
      <c r="M9" s="16">
        <v>10849</v>
      </c>
      <c r="N9" s="18">
        <v>45492</v>
      </c>
      <c r="O9" s="24" t="s">
        <v>12</v>
      </c>
      <c r="R9" s="12"/>
    </row>
    <row r="10" spans="1:18" s="19" customFormat="1" ht="24.95" customHeight="1">
      <c r="A10" s="12">
        <v>8</v>
      </c>
      <c r="B10" s="17">
        <v>6</v>
      </c>
      <c r="C10" s="13" t="s">
        <v>154</v>
      </c>
      <c r="D10" s="14">
        <v>5836.16</v>
      </c>
      <c r="E10" s="14">
        <v>12326.61</v>
      </c>
      <c r="F10" s="15">
        <f>(D10-E10)/E10</f>
        <v>-0.52653973801393894</v>
      </c>
      <c r="G10" s="16">
        <v>1092</v>
      </c>
      <c r="H10" s="17">
        <v>77</v>
      </c>
      <c r="I10" s="17">
        <f>G10/H10</f>
        <v>14.181818181818182</v>
      </c>
      <c r="J10" s="12">
        <v>16</v>
      </c>
      <c r="K10" s="17">
        <v>2</v>
      </c>
      <c r="L10" s="14">
        <v>28742.560000000001</v>
      </c>
      <c r="M10" s="16">
        <v>5550</v>
      </c>
      <c r="N10" s="18">
        <v>45499</v>
      </c>
      <c r="O10" s="24" t="s">
        <v>14</v>
      </c>
      <c r="R10" s="12"/>
    </row>
    <row r="11" spans="1:18" s="19" customFormat="1" ht="24.95" customHeight="1">
      <c r="A11" s="12">
        <v>9</v>
      </c>
      <c r="B11" s="17" t="s">
        <v>17</v>
      </c>
      <c r="C11" s="13" t="s">
        <v>162</v>
      </c>
      <c r="D11" s="14">
        <v>3239.11</v>
      </c>
      <c r="E11" s="14" t="s">
        <v>15</v>
      </c>
      <c r="F11" s="15" t="s">
        <v>15</v>
      </c>
      <c r="G11" s="16">
        <v>467</v>
      </c>
      <c r="H11" s="17">
        <v>64</v>
      </c>
      <c r="I11" s="17">
        <f>G11/H11</f>
        <v>7.296875</v>
      </c>
      <c r="J11" s="12">
        <v>14</v>
      </c>
      <c r="K11" s="17">
        <v>1</v>
      </c>
      <c r="L11" s="14">
        <v>3239.11</v>
      </c>
      <c r="M11" s="16">
        <v>467</v>
      </c>
      <c r="N11" s="18">
        <v>45506</v>
      </c>
      <c r="O11" s="24" t="s">
        <v>45</v>
      </c>
      <c r="R11" s="12"/>
    </row>
    <row r="12" spans="1:18" s="19" customFormat="1" ht="24.75" customHeight="1">
      <c r="A12" s="12">
        <v>10</v>
      </c>
      <c r="B12" s="12">
        <v>7</v>
      </c>
      <c r="C12" s="13" t="s">
        <v>114</v>
      </c>
      <c r="D12" s="22">
        <v>2390.64</v>
      </c>
      <c r="E12" s="22">
        <v>7189.41</v>
      </c>
      <c r="F12" s="15">
        <f>(D12-E12)/E12</f>
        <v>-0.66747758160961757</v>
      </c>
      <c r="G12" s="23">
        <v>333</v>
      </c>
      <c r="H12" s="16">
        <v>18</v>
      </c>
      <c r="I12" s="17">
        <f>G12/H12</f>
        <v>18.5</v>
      </c>
      <c r="J12" s="16">
        <v>5</v>
      </c>
      <c r="K12" s="17">
        <v>6</v>
      </c>
      <c r="L12" s="22">
        <v>170915.48</v>
      </c>
      <c r="M12" s="23">
        <v>24115</v>
      </c>
      <c r="N12" s="18">
        <v>45471</v>
      </c>
      <c r="O12" s="24" t="s">
        <v>115</v>
      </c>
      <c r="R12" s="12"/>
    </row>
    <row r="13" spans="1:18" s="19" customFormat="1" ht="24.95" customHeight="1">
      <c r="A13" s="12">
        <v>11</v>
      </c>
      <c r="B13" s="12">
        <v>9</v>
      </c>
      <c r="C13" s="13" t="s">
        <v>123</v>
      </c>
      <c r="D13" s="22">
        <v>1438.64</v>
      </c>
      <c r="E13" s="22">
        <v>2335.59</v>
      </c>
      <c r="F13" s="15">
        <f>(D13-E13)/E13</f>
        <v>-0.38403572544838777</v>
      </c>
      <c r="G13" s="23">
        <v>230</v>
      </c>
      <c r="H13" s="16">
        <v>10</v>
      </c>
      <c r="I13" s="17">
        <f>G13/H13</f>
        <v>23</v>
      </c>
      <c r="J13" s="16">
        <v>5</v>
      </c>
      <c r="K13" s="17">
        <v>5</v>
      </c>
      <c r="L13" s="22">
        <v>47133.23</v>
      </c>
      <c r="M13" s="23">
        <v>7030</v>
      </c>
      <c r="N13" s="18">
        <v>45478</v>
      </c>
      <c r="O13" s="24" t="s">
        <v>18</v>
      </c>
      <c r="R13" s="12"/>
    </row>
    <row r="14" spans="1:18" s="19" customFormat="1" ht="24.95" customHeight="1">
      <c r="A14" s="12">
        <v>12</v>
      </c>
      <c r="B14" s="17">
        <v>8</v>
      </c>
      <c r="C14" s="13" t="s">
        <v>153</v>
      </c>
      <c r="D14" s="14">
        <v>719</v>
      </c>
      <c r="E14" s="14">
        <v>2767</v>
      </c>
      <c r="F14" s="15">
        <f>(D14-E14)/E14</f>
        <v>-0.74015178894109146</v>
      </c>
      <c r="G14" s="16">
        <v>118</v>
      </c>
      <c r="H14" s="15" t="s">
        <v>15</v>
      </c>
      <c r="I14" s="15" t="s">
        <v>15</v>
      </c>
      <c r="J14" s="12">
        <v>5</v>
      </c>
      <c r="K14" s="17">
        <v>2</v>
      </c>
      <c r="L14" s="14">
        <v>5131</v>
      </c>
      <c r="M14" s="16">
        <v>805</v>
      </c>
      <c r="N14" s="18">
        <v>45499</v>
      </c>
      <c r="O14" s="24" t="s">
        <v>13</v>
      </c>
      <c r="R14" s="12"/>
    </row>
    <row r="15" spans="1:18" s="19" customFormat="1" ht="24.95" customHeight="1">
      <c r="A15" s="12">
        <v>13</v>
      </c>
      <c r="B15" s="14" t="s">
        <v>15</v>
      </c>
      <c r="C15" s="20" t="s">
        <v>164</v>
      </c>
      <c r="D15" s="14">
        <v>360</v>
      </c>
      <c r="E15" s="14" t="s">
        <v>15</v>
      </c>
      <c r="F15" s="15" t="s">
        <v>15</v>
      </c>
      <c r="G15" s="16">
        <v>52</v>
      </c>
      <c r="H15" s="12">
        <v>1</v>
      </c>
      <c r="I15" s="17">
        <f>G15/H15</f>
        <v>52</v>
      </c>
      <c r="J15" s="12">
        <v>1</v>
      </c>
      <c r="K15" s="17" t="s">
        <v>15</v>
      </c>
      <c r="L15" s="14">
        <v>4116.3099999999995</v>
      </c>
      <c r="M15" s="16">
        <v>749</v>
      </c>
      <c r="N15" s="18">
        <v>45338</v>
      </c>
      <c r="O15" s="29" t="s">
        <v>80</v>
      </c>
      <c r="R15" s="12"/>
    </row>
    <row r="16" spans="1:18" s="19" customFormat="1" ht="24.95" customHeight="1">
      <c r="A16" s="12">
        <v>14</v>
      </c>
      <c r="B16" s="14" t="s">
        <v>15</v>
      </c>
      <c r="C16" s="20" t="s">
        <v>105</v>
      </c>
      <c r="D16" s="14">
        <v>259</v>
      </c>
      <c r="E16" s="14" t="s">
        <v>15</v>
      </c>
      <c r="F16" s="15" t="s">
        <v>15</v>
      </c>
      <c r="G16" s="16">
        <v>101</v>
      </c>
      <c r="H16" s="12">
        <v>12</v>
      </c>
      <c r="I16" s="17">
        <f>G16/H16</f>
        <v>8.4166666666666661</v>
      </c>
      <c r="J16" s="12">
        <v>4</v>
      </c>
      <c r="K16" s="17" t="s">
        <v>15</v>
      </c>
      <c r="L16" s="14">
        <v>137809.37</v>
      </c>
      <c r="M16" s="16">
        <v>26559</v>
      </c>
      <c r="N16" s="18">
        <v>45331</v>
      </c>
      <c r="O16" s="29" t="s">
        <v>11</v>
      </c>
      <c r="R16" s="12"/>
    </row>
    <row r="17" spans="1:18" s="19" customFormat="1" ht="24.95" customHeight="1">
      <c r="A17" s="12">
        <v>15</v>
      </c>
      <c r="B17" s="12">
        <v>16</v>
      </c>
      <c r="C17" s="13" t="s">
        <v>126</v>
      </c>
      <c r="D17" s="14">
        <v>213</v>
      </c>
      <c r="E17" s="14">
        <v>355</v>
      </c>
      <c r="F17" s="15">
        <f>(D17-E17)/E17</f>
        <v>-0.4</v>
      </c>
      <c r="G17" s="16">
        <v>28</v>
      </c>
      <c r="H17" s="17" t="s">
        <v>15</v>
      </c>
      <c r="I17" s="17" t="s">
        <v>15</v>
      </c>
      <c r="J17" s="12">
        <v>1</v>
      </c>
      <c r="K17" s="17">
        <v>5</v>
      </c>
      <c r="L17" s="14">
        <v>32408</v>
      </c>
      <c r="M17" s="16">
        <v>4738</v>
      </c>
      <c r="N17" s="18">
        <v>45478</v>
      </c>
      <c r="O17" s="24" t="s">
        <v>13</v>
      </c>
      <c r="R17" s="12"/>
    </row>
    <row r="18" spans="1:18" s="19" customFormat="1" ht="24.95" customHeight="1">
      <c r="A18" s="12">
        <v>16</v>
      </c>
      <c r="B18" s="12">
        <v>12</v>
      </c>
      <c r="C18" s="13" t="s">
        <v>142</v>
      </c>
      <c r="D18" s="14">
        <v>198.6</v>
      </c>
      <c r="E18" s="14">
        <v>1609.7</v>
      </c>
      <c r="F18" s="15">
        <f>(D18-E18)/E18</f>
        <v>-0.87662297322482452</v>
      </c>
      <c r="G18" s="16">
        <v>27</v>
      </c>
      <c r="H18" s="17">
        <v>5</v>
      </c>
      <c r="I18" s="17">
        <f>G18/H18</f>
        <v>5.4</v>
      </c>
      <c r="J18" s="12">
        <v>2</v>
      </c>
      <c r="K18" s="17">
        <v>3</v>
      </c>
      <c r="L18" s="14">
        <v>3758</v>
      </c>
      <c r="M18" s="16">
        <v>598</v>
      </c>
      <c r="N18" s="18">
        <v>45492</v>
      </c>
      <c r="O18" s="24" t="s">
        <v>86</v>
      </c>
      <c r="R18" s="12"/>
    </row>
    <row r="19" spans="1:18" s="19" customFormat="1" ht="24.95" customHeight="1">
      <c r="A19" s="12">
        <v>17</v>
      </c>
      <c r="B19" s="12">
        <v>24</v>
      </c>
      <c r="C19" s="20" t="s">
        <v>100</v>
      </c>
      <c r="D19" s="14">
        <v>166.4</v>
      </c>
      <c r="E19" s="14">
        <v>149</v>
      </c>
      <c r="F19" s="15">
        <f>(D19-E19)/E19</f>
        <v>0.11677852348993292</v>
      </c>
      <c r="G19" s="16">
        <v>26</v>
      </c>
      <c r="H19" s="12">
        <v>3</v>
      </c>
      <c r="I19" s="17">
        <f>G19/H19</f>
        <v>8.6666666666666661</v>
      </c>
      <c r="J19" s="12">
        <v>2</v>
      </c>
      <c r="K19" s="17">
        <v>7</v>
      </c>
      <c r="L19" s="14">
        <v>21781.330000000005</v>
      </c>
      <c r="M19" s="16">
        <v>3467</v>
      </c>
      <c r="N19" s="18">
        <v>45464</v>
      </c>
      <c r="O19" s="29" t="s">
        <v>14</v>
      </c>
      <c r="R19" s="12"/>
    </row>
    <row r="20" spans="1:18" s="19" customFormat="1" ht="24.95" customHeight="1">
      <c r="A20" s="12">
        <v>18</v>
      </c>
      <c r="B20" s="12">
        <v>14</v>
      </c>
      <c r="C20" s="13" t="s">
        <v>138</v>
      </c>
      <c r="D20" s="14">
        <v>158</v>
      </c>
      <c r="E20" s="14">
        <v>1042.5</v>
      </c>
      <c r="F20" s="15">
        <f>(D20-E20)/E20</f>
        <v>-0.84844124700239809</v>
      </c>
      <c r="G20" s="16">
        <v>30</v>
      </c>
      <c r="H20" s="17">
        <v>4</v>
      </c>
      <c r="I20" s="17">
        <f>G20/H20</f>
        <v>7.5</v>
      </c>
      <c r="J20" s="12">
        <v>3</v>
      </c>
      <c r="K20" s="17">
        <v>4</v>
      </c>
      <c r="L20" s="14">
        <v>21975.72</v>
      </c>
      <c r="M20" s="16">
        <v>3401</v>
      </c>
      <c r="N20" s="18">
        <v>45485</v>
      </c>
      <c r="O20" s="24" t="s">
        <v>45</v>
      </c>
      <c r="R20" s="12"/>
    </row>
    <row r="21" spans="1:18" s="19" customFormat="1" ht="24.95" customHeight="1">
      <c r="A21" s="12">
        <v>19</v>
      </c>
      <c r="B21" s="14" t="s">
        <v>15</v>
      </c>
      <c r="C21" s="20" t="s">
        <v>106</v>
      </c>
      <c r="D21" s="14">
        <v>102.5</v>
      </c>
      <c r="E21" s="14" t="s">
        <v>15</v>
      </c>
      <c r="F21" s="15" t="s">
        <v>15</v>
      </c>
      <c r="G21" s="16">
        <v>41</v>
      </c>
      <c r="H21" s="12">
        <v>12</v>
      </c>
      <c r="I21" s="17">
        <f>G21/H21</f>
        <v>3.4166666666666665</v>
      </c>
      <c r="J21" s="12">
        <v>4</v>
      </c>
      <c r="K21" s="17" t="s">
        <v>15</v>
      </c>
      <c r="L21" s="14">
        <v>207300.46</v>
      </c>
      <c r="M21" s="16">
        <v>42260</v>
      </c>
      <c r="N21" s="18">
        <v>45121</v>
      </c>
      <c r="O21" s="29" t="s">
        <v>11</v>
      </c>
      <c r="R21" s="12"/>
    </row>
    <row r="22" spans="1:18" s="19" customFormat="1" ht="24.95" customHeight="1">
      <c r="A22" s="12">
        <v>20</v>
      </c>
      <c r="B22" s="12">
        <v>17</v>
      </c>
      <c r="C22" s="13" t="s">
        <v>117</v>
      </c>
      <c r="D22" s="22">
        <v>86</v>
      </c>
      <c r="E22" s="22">
        <v>338</v>
      </c>
      <c r="F22" s="15">
        <f>(D22-E22)/E22</f>
        <v>-0.74556213017751483</v>
      </c>
      <c r="G22" s="23">
        <v>12</v>
      </c>
      <c r="H22" s="16">
        <v>3</v>
      </c>
      <c r="I22" s="17">
        <f>G22/H22</f>
        <v>4</v>
      </c>
      <c r="J22" s="16">
        <v>2</v>
      </c>
      <c r="K22" s="17">
        <v>6</v>
      </c>
      <c r="L22" s="22">
        <v>4872.1400000000003</v>
      </c>
      <c r="M22" s="23">
        <v>821</v>
      </c>
      <c r="N22" s="18">
        <v>45471</v>
      </c>
      <c r="O22" s="24" t="s">
        <v>80</v>
      </c>
      <c r="R22" s="12"/>
    </row>
    <row r="23" spans="1:18" s="19" customFormat="1" ht="24.95" customHeight="1">
      <c r="A23" s="12">
        <v>21</v>
      </c>
      <c r="B23" s="12">
        <v>15</v>
      </c>
      <c r="C23" s="13" t="s">
        <v>25</v>
      </c>
      <c r="D23" s="14">
        <v>71.900000000000006</v>
      </c>
      <c r="E23" s="14">
        <v>854.87</v>
      </c>
      <c r="F23" s="15">
        <f>(D23-E23)/E23</f>
        <v>-0.91589364464772427</v>
      </c>
      <c r="G23" s="16">
        <v>17</v>
      </c>
      <c r="H23" s="12">
        <v>2</v>
      </c>
      <c r="I23" s="17">
        <f>G23/H23</f>
        <v>8.5</v>
      </c>
      <c r="J23" s="12">
        <v>2</v>
      </c>
      <c r="K23" s="17">
        <v>11</v>
      </c>
      <c r="L23" s="14">
        <v>530847.71</v>
      </c>
      <c r="M23" s="16">
        <v>98386</v>
      </c>
      <c r="N23" s="18">
        <v>45436</v>
      </c>
      <c r="O23" s="24" t="s">
        <v>43</v>
      </c>
      <c r="R23" s="12"/>
    </row>
    <row r="24" spans="1:18" s="19" customFormat="1" ht="24.95" customHeight="1">
      <c r="A24" s="12">
        <v>22</v>
      </c>
      <c r="B24" s="12">
        <v>10</v>
      </c>
      <c r="C24" s="13" t="s">
        <v>134</v>
      </c>
      <c r="D24" s="14">
        <v>51</v>
      </c>
      <c r="E24" s="14">
        <v>1723.46</v>
      </c>
      <c r="F24" s="15">
        <f>(D24-E24)/E24</f>
        <v>-0.97040836456894852</v>
      </c>
      <c r="G24" s="16">
        <v>9</v>
      </c>
      <c r="H24" s="17">
        <v>2</v>
      </c>
      <c r="I24" s="17">
        <f>G24/H24</f>
        <v>4.5</v>
      </c>
      <c r="J24" s="12">
        <v>2</v>
      </c>
      <c r="K24" s="17">
        <v>4</v>
      </c>
      <c r="L24" s="14">
        <v>36842.239999999998</v>
      </c>
      <c r="M24" s="16">
        <v>6030</v>
      </c>
      <c r="N24" s="18">
        <v>45485</v>
      </c>
      <c r="O24" s="24" t="s">
        <v>43</v>
      </c>
      <c r="R24" s="12"/>
    </row>
    <row r="25" spans="1:18" s="19" customFormat="1" ht="24.75" customHeight="1">
      <c r="A25" s="12">
        <v>23</v>
      </c>
      <c r="B25" s="12">
        <v>16</v>
      </c>
      <c r="C25" s="13" t="s">
        <v>133</v>
      </c>
      <c r="D25" s="14">
        <v>49</v>
      </c>
      <c r="E25" s="14">
        <v>90</v>
      </c>
      <c r="F25" s="15">
        <f>(D25-E25)/E25</f>
        <v>-0.45555555555555555</v>
      </c>
      <c r="G25" s="16">
        <v>9</v>
      </c>
      <c r="H25" s="15" t="s">
        <v>15</v>
      </c>
      <c r="I25" s="15" t="s">
        <v>15</v>
      </c>
      <c r="J25" s="12">
        <v>1</v>
      </c>
      <c r="K25" s="17">
        <v>4</v>
      </c>
      <c r="L25" s="14">
        <v>1633</v>
      </c>
      <c r="M25" s="16">
        <v>300</v>
      </c>
      <c r="N25" s="18">
        <v>45485</v>
      </c>
      <c r="O25" s="24" t="s">
        <v>13</v>
      </c>
      <c r="R25" s="12"/>
    </row>
    <row r="26" spans="1:18" s="19" customFormat="1" ht="24.75" customHeight="1">
      <c r="A26" s="12">
        <v>24</v>
      </c>
      <c r="B26" s="12">
        <v>29</v>
      </c>
      <c r="C26" s="13" t="s">
        <v>39</v>
      </c>
      <c r="D26" s="14">
        <v>40</v>
      </c>
      <c r="E26" s="14">
        <v>44.4</v>
      </c>
      <c r="F26" s="15">
        <f>(D26-E26)/E26</f>
        <v>-9.9099099099099072E-2</v>
      </c>
      <c r="G26" s="16">
        <v>5</v>
      </c>
      <c r="H26" s="17">
        <v>1</v>
      </c>
      <c r="I26" s="17">
        <f>G26/H26</f>
        <v>5</v>
      </c>
      <c r="J26" s="12">
        <v>1</v>
      </c>
      <c r="K26" s="17">
        <v>20</v>
      </c>
      <c r="L26" s="14">
        <v>68325.899999999994</v>
      </c>
      <c r="M26" s="16">
        <v>10554</v>
      </c>
      <c r="N26" s="18">
        <v>45379</v>
      </c>
      <c r="O26" s="24" t="s">
        <v>23</v>
      </c>
      <c r="R26" s="12"/>
    </row>
    <row r="27" spans="1:18" s="19" customFormat="1" ht="24.75" customHeight="1">
      <c r="A27" s="12">
        <v>25</v>
      </c>
      <c r="B27" s="12">
        <v>13</v>
      </c>
      <c r="C27" s="13" t="s">
        <v>143</v>
      </c>
      <c r="D27" s="14">
        <v>38</v>
      </c>
      <c r="E27" s="14">
        <v>1092</v>
      </c>
      <c r="F27" s="15">
        <f>(D27-E27)/E27</f>
        <v>-0.96520146520146521</v>
      </c>
      <c r="G27" s="16">
        <v>11</v>
      </c>
      <c r="H27" s="15" t="s">
        <v>15</v>
      </c>
      <c r="I27" s="15" t="s">
        <v>15</v>
      </c>
      <c r="J27" s="12">
        <v>2</v>
      </c>
      <c r="K27" s="17">
        <v>3</v>
      </c>
      <c r="L27" s="14">
        <v>10592</v>
      </c>
      <c r="M27" s="16">
        <v>2278</v>
      </c>
      <c r="N27" s="18">
        <v>45492</v>
      </c>
      <c r="O27" s="24" t="s">
        <v>13</v>
      </c>
      <c r="R27" s="12"/>
    </row>
    <row r="28" spans="1:18" s="19" customFormat="1" ht="24.75" customHeight="1">
      <c r="A28" s="12">
        <v>26</v>
      </c>
      <c r="B28" s="12">
        <v>22</v>
      </c>
      <c r="C28" s="13" t="s">
        <v>112</v>
      </c>
      <c r="D28" s="14">
        <v>38</v>
      </c>
      <c r="E28" s="14">
        <v>193</v>
      </c>
      <c r="F28" s="15">
        <f>(D28-E28)/E28</f>
        <v>-0.80310880829015541</v>
      </c>
      <c r="G28" s="16">
        <v>8</v>
      </c>
      <c r="H28" s="17">
        <v>1</v>
      </c>
      <c r="I28" s="17">
        <f>G28/H28</f>
        <v>8</v>
      </c>
      <c r="J28" s="12">
        <v>1</v>
      </c>
      <c r="K28" s="17" t="s">
        <v>15</v>
      </c>
      <c r="L28" s="14">
        <v>4690.55</v>
      </c>
      <c r="M28" s="16">
        <v>788</v>
      </c>
      <c r="N28" s="18">
        <v>45471</v>
      </c>
      <c r="O28" s="24" t="s">
        <v>11</v>
      </c>
      <c r="R28" s="12"/>
    </row>
    <row r="29" spans="1:18" s="19" customFormat="1" ht="24.75" customHeight="1">
      <c r="A29" s="12">
        <v>27</v>
      </c>
      <c r="B29" s="14" t="s">
        <v>15</v>
      </c>
      <c r="C29" s="13" t="s">
        <v>36</v>
      </c>
      <c r="D29" s="14">
        <v>20.399999999999999</v>
      </c>
      <c r="E29" s="14" t="s">
        <v>15</v>
      </c>
      <c r="F29" s="15" t="s">
        <v>15</v>
      </c>
      <c r="G29" s="16">
        <v>3</v>
      </c>
      <c r="H29" s="17">
        <v>1</v>
      </c>
      <c r="I29" s="17">
        <f>G29/H29</f>
        <v>3</v>
      </c>
      <c r="J29" s="12">
        <v>1</v>
      </c>
      <c r="K29" s="17" t="s">
        <v>15</v>
      </c>
      <c r="L29" s="14">
        <v>7620.06</v>
      </c>
      <c r="M29" s="16">
        <v>1370</v>
      </c>
      <c r="N29" s="18">
        <v>45429</v>
      </c>
      <c r="O29" s="24" t="s">
        <v>23</v>
      </c>
      <c r="R29" s="12"/>
    </row>
    <row r="30" spans="1:18" s="19" customFormat="1" ht="24.75" customHeight="1">
      <c r="A30" s="12">
        <v>28</v>
      </c>
      <c r="B30" s="52"/>
      <c r="C30" s="13" t="s">
        <v>35</v>
      </c>
      <c r="D30" s="14">
        <v>16</v>
      </c>
      <c r="E30" s="14" t="s">
        <v>15</v>
      </c>
      <c r="F30" s="15" t="s">
        <v>15</v>
      </c>
      <c r="G30" s="16">
        <v>2</v>
      </c>
      <c r="H30" s="17">
        <v>1</v>
      </c>
      <c r="I30" s="17">
        <f>G30/H30</f>
        <v>2</v>
      </c>
      <c r="J30" s="12">
        <v>1</v>
      </c>
      <c r="K30" s="15" t="s">
        <v>15</v>
      </c>
      <c r="L30" s="14">
        <v>5759.11</v>
      </c>
      <c r="M30" s="16">
        <v>962</v>
      </c>
      <c r="N30" s="18">
        <v>45443</v>
      </c>
      <c r="O30" s="24" t="s">
        <v>46</v>
      </c>
      <c r="R30" s="12"/>
    </row>
    <row r="31" spans="1:18" s="19" customFormat="1" ht="24.75" customHeight="1">
      <c r="A31" s="12">
        <v>29</v>
      </c>
      <c r="B31" s="17">
        <v>33</v>
      </c>
      <c r="C31" s="13" t="s">
        <v>48</v>
      </c>
      <c r="D31" s="14">
        <v>15</v>
      </c>
      <c r="E31" s="14">
        <v>30</v>
      </c>
      <c r="F31" s="15">
        <f>(D31-E31)/E31</f>
        <v>-0.5</v>
      </c>
      <c r="G31" s="16">
        <v>5</v>
      </c>
      <c r="H31" s="17">
        <v>2</v>
      </c>
      <c r="I31" s="17">
        <f>G31/H31</f>
        <v>2.5</v>
      </c>
      <c r="J31" s="12">
        <v>1</v>
      </c>
      <c r="K31" s="17" t="s">
        <v>15</v>
      </c>
      <c r="L31" s="14">
        <v>1835.3</v>
      </c>
      <c r="M31" s="16">
        <v>551</v>
      </c>
      <c r="N31" s="18">
        <v>45443</v>
      </c>
      <c r="O31" s="24" t="s">
        <v>47</v>
      </c>
      <c r="R31" s="12"/>
    </row>
    <row r="32" spans="1:18" s="19" customFormat="1" ht="24.75" customHeight="1">
      <c r="A32" s="12">
        <v>30</v>
      </c>
      <c r="B32" s="12">
        <v>32</v>
      </c>
      <c r="C32" s="13" t="s">
        <v>85</v>
      </c>
      <c r="D32" s="14">
        <v>9</v>
      </c>
      <c r="E32" s="14">
        <v>13</v>
      </c>
      <c r="F32" s="15">
        <f>(D32-E32)/E32</f>
        <v>-0.30769230769230771</v>
      </c>
      <c r="G32" s="16">
        <v>3</v>
      </c>
      <c r="H32" s="17">
        <v>2</v>
      </c>
      <c r="I32" s="17">
        <f>G32/H32</f>
        <v>1.5</v>
      </c>
      <c r="J32" s="12">
        <v>1</v>
      </c>
      <c r="K32" s="17">
        <v>8</v>
      </c>
      <c r="L32" s="14">
        <v>2378.58</v>
      </c>
      <c r="M32" s="16">
        <v>414</v>
      </c>
      <c r="N32" s="18">
        <v>45457</v>
      </c>
      <c r="O32" s="24" t="s">
        <v>86</v>
      </c>
      <c r="R32" s="12"/>
    </row>
    <row r="33" spans="1:18" s="19" customFormat="1" ht="24.75" customHeight="1">
      <c r="A33" s="12">
        <v>31</v>
      </c>
      <c r="B33" s="12">
        <v>25</v>
      </c>
      <c r="C33" s="20" t="s">
        <v>110</v>
      </c>
      <c r="D33" s="14">
        <v>8</v>
      </c>
      <c r="E33" s="14">
        <v>91.6</v>
      </c>
      <c r="F33" s="15">
        <f>(D33-E33)/E33</f>
        <v>-0.9126637554585153</v>
      </c>
      <c r="G33" s="16">
        <v>1</v>
      </c>
      <c r="H33" s="12">
        <v>1</v>
      </c>
      <c r="I33" s="17">
        <f>G33/H33</f>
        <v>1</v>
      </c>
      <c r="J33" s="12">
        <v>1</v>
      </c>
      <c r="K33" s="15" t="s">
        <v>15</v>
      </c>
      <c r="L33" s="14">
        <v>215537.4</v>
      </c>
      <c r="M33" s="16">
        <v>33349</v>
      </c>
      <c r="N33" s="18">
        <v>45191</v>
      </c>
      <c r="O33" s="29" t="s">
        <v>23</v>
      </c>
      <c r="R33" s="12"/>
    </row>
    <row r="34" spans="1:18" s="28" customFormat="1" ht="24.95" customHeight="1">
      <c r="A34" s="36" t="s">
        <v>24</v>
      </c>
      <c r="B34" s="43" t="s">
        <v>24</v>
      </c>
      <c r="C34" s="37" t="s">
        <v>96</v>
      </c>
      <c r="D34" s="38">
        <f>SUM(Table13234567891011[Pajamos 
(GBO)])</f>
        <v>189556.06999999998</v>
      </c>
      <c r="E34" s="38" t="s">
        <v>165</v>
      </c>
      <c r="F34" s="39">
        <f t="shared" ref="F34" si="0">(D34-E34)/E34</f>
        <v>-0.38024406910441522</v>
      </c>
      <c r="G34" s="40">
        <f>SUM(Table13234567891011[Žiūrovų sk. 
(ADM)])</f>
        <v>26714</v>
      </c>
      <c r="H34" s="36"/>
      <c r="I34" s="36"/>
      <c r="J34" s="36"/>
      <c r="K34" s="45"/>
      <c r="L34" s="41"/>
      <c r="M34" s="36"/>
      <c r="N34" s="36"/>
      <c r="O34" s="36" t="s">
        <v>24</v>
      </c>
    </row>
    <row r="35" spans="1:18" hidden="1">
      <c r="F35" s="3"/>
      <c r="L35" s="2"/>
    </row>
    <row r="36" spans="1:18" hidden="1">
      <c r="F36" s="3"/>
      <c r="L36" s="2"/>
    </row>
    <row r="37" spans="1:18" hidden="1">
      <c r="F37" s="3"/>
      <c r="L37" s="2"/>
    </row>
    <row r="38" spans="1:18" hidden="1">
      <c r="F38" s="3"/>
      <c r="L38" s="2"/>
    </row>
    <row r="39" spans="1:18" hidden="1">
      <c r="F39" s="3"/>
      <c r="L39" s="2"/>
    </row>
    <row r="40" spans="1:18" hidden="1">
      <c r="F40" s="3"/>
      <c r="L40" s="2"/>
    </row>
    <row r="41" spans="1:18" hidden="1">
      <c r="F41" s="3"/>
      <c r="L41" s="2"/>
    </row>
    <row r="42" spans="1:18" hidden="1">
      <c r="F42" s="3"/>
      <c r="L42" s="2"/>
    </row>
    <row r="43" spans="1:18" hidden="1">
      <c r="F43" s="3"/>
      <c r="L43" s="2"/>
    </row>
    <row r="44" spans="1:18" hidden="1">
      <c r="F44" s="3"/>
      <c r="L44" s="2"/>
    </row>
    <row r="45" spans="1:18" hidden="1">
      <c r="F45" s="3"/>
      <c r="L45" s="2"/>
    </row>
    <row r="46" spans="1:18" hidden="1">
      <c r="F46" s="3"/>
      <c r="L46" s="2"/>
    </row>
    <row r="47" spans="1:18" hidden="1">
      <c r="F47" s="3"/>
      <c r="L47" s="2"/>
    </row>
    <row r="48" spans="1:18" hidden="1">
      <c r="F48" s="3"/>
    </row>
    <row r="49" spans="6:6" hidden="1">
      <c r="F49" s="3"/>
    </row>
    <row r="50" spans="6:6" hidden="1">
      <c r="F50" s="3"/>
    </row>
    <row r="51" spans="6:6" hidden="1">
      <c r="F51" s="3"/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8DD6-8B80-46B8-B1AD-05E1E06CB2BA}">
  <sheetPr>
    <pageSetUpPr fitToPage="1"/>
  </sheetPr>
  <dimension ref="A1:XFC46"/>
  <sheetViews>
    <sheetView zoomScale="60" zoomScaleNormal="60" workbookViewId="0">
      <selection activeCell="O22" sqref="O22"/>
    </sheetView>
  </sheetViews>
  <sheetFormatPr defaultColWidth="0" defaultRowHeight="11.25" customHeight="1" zeroHeight="1"/>
  <cols>
    <col min="1" max="1" width="4.7109375" style="1" customWidth="1"/>
    <col min="2" max="2" width="4.7109375" style="44" customWidth="1"/>
    <col min="3" max="3" width="30.7109375" style="1" customWidth="1"/>
    <col min="4" max="4" width="20.7109375" style="1" customWidth="1"/>
    <col min="5" max="5" width="20.7109375" style="27" customWidth="1"/>
    <col min="6" max="6" width="20.7109375" style="26" customWidth="1"/>
    <col min="7" max="10" width="20.7109375" style="1" customWidth="1"/>
    <col min="11" max="11" width="20.7109375" style="44" customWidth="1"/>
    <col min="12" max="12" width="20.7109375" style="27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50" t="s">
        <v>50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8" s="5" customFormat="1" ht="63.75" customHeight="1" thickBot="1">
      <c r="A2" s="30" t="s">
        <v>21</v>
      </c>
      <c r="B2" s="31" t="s">
        <v>22</v>
      </c>
      <c r="C2" s="32" t="s">
        <v>0</v>
      </c>
      <c r="D2" s="32" t="s">
        <v>1</v>
      </c>
      <c r="E2" s="32" t="s">
        <v>20</v>
      </c>
      <c r="F2" s="34" t="s">
        <v>2</v>
      </c>
      <c r="G2" s="32" t="s">
        <v>3</v>
      </c>
      <c r="H2" s="32" t="s">
        <v>4</v>
      </c>
      <c r="I2" s="32" t="s">
        <v>16</v>
      </c>
      <c r="J2" s="32" t="s">
        <v>10</v>
      </c>
      <c r="K2" s="42" t="s">
        <v>5</v>
      </c>
      <c r="L2" s="33" t="s">
        <v>6</v>
      </c>
      <c r="M2" s="32" t="s">
        <v>9</v>
      </c>
      <c r="N2" s="32" t="s">
        <v>8</v>
      </c>
      <c r="O2" s="35" t="s">
        <v>7</v>
      </c>
    </row>
    <row r="3" spans="1:18" s="19" customFormat="1" ht="24.95" customHeight="1">
      <c r="A3" s="12">
        <v>1</v>
      </c>
      <c r="B3" s="17">
        <v>1</v>
      </c>
      <c r="C3" s="13" t="s">
        <v>25</v>
      </c>
      <c r="D3" s="14">
        <v>81725</v>
      </c>
      <c r="E3" s="14">
        <v>80652</v>
      </c>
      <c r="F3" s="15">
        <f>(D3-E3)/E3</f>
        <v>1.3304071814710113E-2</v>
      </c>
      <c r="G3" s="16">
        <v>13647</v>
      </c>
      <c r="H3" s="12">
        <v>251</v>
      </c>
      <c r="I3" s="17">
        <f t="shared" ref="I3:I10" si="0">G3/H3</f>
        <v>54.370517928286851</v>
      </c>
      <c r="J3" s="12">
        <v>19</v>
      </c>
      <c r="K3" s="17">
        <v>2</v>
      </c>
      <c r="L3" s="14">
        <v>207395</v>
      </c>
      <c r="M3" s="16">
        <v>36286</v>
      </c>
      <c r="N3" s="18">
        <v>45436</v>
      </c>
      <c r="O3" s="24" t="s">
        <v>43</v>
      </c>
    </row>
    <row r="4" spans="1:18" s="19" customFormat="1" ht="24.95" customHeight="1">
      <c r="A4" s="12">
        <v>2</v>
      </c>
      <c r="B4" s="17">
        <v>2</v>
      </c>
      <c r="C4" s="13" t="s">
        <v>26</v>
      </c>
      <c r="D4" s="14">
        <v>19729</v>
      </c>
      <c r="E4" s="14">
        <v>25147</v>
      </c>
      <c r="F4" s="15">
        <f>(D4-E4)/E4</f>
        <v>-0.2154531355628902</v>
      </c>
      <c r="G4" s="16">
        <v>2298</v>
      </c>
      <c r="H4" s="17">
        <v>134</v>
      </c>
      <c r="I4" s="17">
        <f t="shared" si="0"/>
        <v>17.149253731343283</v>
      </c>
      <c r="J4" s="12">
        <v>18</v>
      </c>
      <c r="K4" s="17">
        <v>2</v>
      </c>
      <c r="L4" s="14">
        <v>64036</v>
      </c>
      <c r="M4" s="16">
        <v>8248</v>
      </c>
      <c r="N4" s="18">
        <v>45436</v>
      </c>
      <c r="O4" s="24" t="s">
        <v>12</v>
      </c>
    </row>
    <row r="5" spans="1:18" s="19" customFormat="1" ht="24.95" customHeight="1">
      <c r="A5" s="12">
        <v>3</v>
      </c>
      <c r="B5" s="17">
        <v>4</v>
      </c>
      <c r="C5" s="20" t="s">
        <v>28</v>
      </c>
      <c r="D5" s="22">
        <v>7092</v>
      </c>
      <c r="E5" s="22">
        <v>7379</v>
      </c>
      <c r="F5" s="15">
        <f>(D5-E5)/E5</f>
        <v>-3.8894159100149074E-2</v>
      </c>
      <c r="G5" s="23">
        <v>1002</v>
      </c>
      <c r="H5" s="16">
        <v>51</v>
      </c>
      <c r="I5" s="17">
        <f t="shared" si="0"/>
        <v>19.647058823529413</v>
      </c>
      <c r="J5" s="16">
        <v>8</v>
      </c>
      <c r="K5" s="17">
        <v>4</v>
      </c>
      <c r="L5" s="22">
        <v>95299</v>
      </c>
      <c r="M5" s="23">
        <v>13400</v>
      </c>
      <c r="N5" s="18">
        <v>45422</v>
      </c>
      <c r="O5" s="24" t="s">
        <v>18</v>
      </c>
      <c r="R5" s="12"/>
    </row>
    <row r="6" spans="1:18" s="19" customFormat="1" ht="24.95" customHeight="1">
      <c r="A6" s="12">
        <v>4</v>
      </c>
      <c r="B6" s="17">
        <v>5</v>
      </c>
      <c r="C6" s="13" t="s">
        <v>51</v>
      </c>
      <c r="D6" s="14">
        <v>6816</v>
      </c>
      <c r="E6" s="14">
        <v>7098</v>
      </c>
      <c r="F6" s="15">
        <f>(D6-E6)/E6</f>
        <v>-3.9729501267962805E-2</v>
      </c>
      <c r="G6" s="16">
        <v>1269</v>
      </c>
      <c r="H6" s="17">
        <v>85</v>
      </c>
      <c r="I6" s="17">
        <f t="shared" si="0"/>
        <v>14.929411764705883</v>
      </c>
      <c r="J6" s="12">
        <v>15</v>
      </c>
      <c r="K6" s="17">
        <v>3</v>
      </c>
      <c r="L6" s="14">
        <v>64083</v>
      </c>
      <c r="M6" s="16">
        <v>12171</v>
      </c>
      <c r="N6" s="18">
        <v>45429</v>
      </c>
      <c r="O6" s="24" t="s">
        <v>44</v>
      </c>
      <c r="R6" s="12"/>
    </row>
    <row r="7" spans="1:18" s="19" customFormat="1" ht="24.95" customHeight="1">
      <c r="A7" s="12">
        <v>5</v>
      </c>
      <c r="B7" s="17">
        <v>6</v>
      </c>
      <c r="C7" s="20" t="s">
        <v>29</v>
      </c>
      <c r="D7" s="22">
        <v>6492</v>
      </c>
      <c r="E7" s="22">
        <v>5977</v>
      </c>
      <c r="F7" s="15">
        <f>(D7-E7)/E7</f>
        <v>8.6163627237744692E-2</v>
      </c>
      <c r="G7" s="23">
        <v>836</v>
      </c>
      <c r="H7" s="16">
        <v>37</v>
      </c>
      <c r="I7" s="17">
        <f t="shared" si="0"/>
        <v>22.594594594594593</v>
      </c>
      <c r="J7" s="16">
        <v>8</v>
      </c>
      <c r="K7" s="17">
        <v>4</v>
      </c>
      <c r="L7" s="22">
        <v>73239</v>
      </c>
      <c r="M7" s="23">
        <v>10701</v>
      </c>
      <c r="N7" s="18">
        <v>45422</v>
      </c>
      <c r="O7" s="29" t="s">
        <v>43</v>
      </c>
      <c r="R7" s="12"/>
    </row>
    <row r="8" spans="1:18" s="19" customFormat="1" ht="24.95" customHeight="1">
      <c r="A8" s="12">
        <v>6</v>
      </c>
      <c r="B8" s="17" t="s">
        <v>17</v>
      </c>
      <c r="C8" s="20" t="s">
        <v>52</v>
      </c>
      <c r="D8" s="22">
        <v>5880</v>
      </c>
      <c r="E8" s="14" t="s">
        <v>15</v>
      </c>
      <c r="F8" s="14" t="s">
        <v>15</v>
      </c>
      <c r="G8" s="23">
        <v>793</v>
      </c>
      <c r="H8" s="16">
        <v>78</v>
      </c>
      <c r="I8" s="17">
        <f t="shared" si="0"/>
        <v>10.166666666666666</v>
      </c>
      <c r="J8" s="16">
        <v>12</v>
      </c>
      <c r="K8" s="17">
        <v>1</v>
      </c>
      <c r="L8" s="22">
        <v>6623</v>
      </c>
      <c r="M8" s="23">
        <v>895</v>
      </c>
      <c r="N8" s="18">
        <v>45443</v>
      </c>
      <c r="O8" s="29" t="s">
        <v>19</v>
      </c>
      <c r="R8" s="12"/>
    </row>
    <row r="9" spans="1:18" s="19" customFormat="1" ht="24.95" customHeight="1">
      <c r="A9" s="12">
        <v>7</v>
      </c>
      <c r="B9" s="17">
        <v>3</v>
      </c>
      <c r="C9" s="13" t="s">
        <v>27</v>
      </c>
      <c r="D9" s="14">
        <v>3987</v>
      </c>
      <c r="E9" s="14">
        <v>7667</v>
      </c>
      <c r="F9" s="15">
        <f>(D9-E9)/E9</f>
        <v>-0.47997913134211556</v>
      </c>
      <c r="G9" s="16">
        <v>551</v>
      </c>
      <c r="H9" s="17">
        <v>44</v>
      </c>
      <c r="I9" s="17">
        <f t="shared" si="0"/>
        <v>12.522727272727273</v>
      </c>
      <c r="J9" s="12">
        <v>10</v>
      </c>
      <c r="K9" s="17">
        <v>2</v>
      </c>
      <c r="L9" s="14">
        <v>16364</v>
      </c>
      <c r="M9" s="16">
        <v>2414</v>
      </c>
      <c r="N9" s="18">
        <v>45436</v>
      </c>
      <c r="O9" s="24" t="s">
        <v>11</v>
      </c>
      <c r="R9" s="12"/>
    </row>
    <row r="10" spans="1:18" s="19" customFormat="1" ht="24.95" customHeight="1">
      <c r="A10" s="12">
        <v>8</v>
      </c>
      <c r="B10" s="17">
        <v>9</v>
      </c>
      <c r="C10" s="20" t="s">
        <v>32</v>
      </c>
      <c r="D10" s="14">
        <v>2657</v>
      </c>
      <c r="E10" s="14">
        <v>2433</v>
      </c>
      <c r="F10" s="15">
        <f>(D10-E10)/E10</f>
        <v>9.2067406494040285E-2</v>
      </c>
      <c r="G10" s="12">
        <v>442</v>
      </c>
      <c r="H10" s="12">
        <v>9</v>
      </c>
      <c r="I10" s="17">
        <f t="shared" si="0"/>
        <v>49.111111111111114</v>
      </c>
      <c r="J10" s="12">
        <v>49</v>
      </c>
      <c r="K10" s="17">
        <v>13</v>
      </c>
      <c r="L10" s="14">
        <v>862991</v>
      </c>
      <c r="M10" s="16">
        <v>149415</v>
      </c>
      <c r="N10" s="18">
        <v>45359</v>
      </c>
      <c r="O10" s="24" t="s">
        <v>45</v>
      </c>
      <c r="R10" s="12"/>
    </row>
    <row r="11" spans="1:18" s="19" customFormat="1" ht="24.95" customHeight="1">
      <c r="A11" s="12">
        <v>9</v>
      </c>
      <c r="B11" s="17" t="s">
        <v>17</v>
      </c>
      <c r="C11" s="13" t="s">
        <v>49</v>
      </c>
      <c r="D11" s="14">
        <v>2633</v>
      </c>
      <c r="E11" s="14" t="s">
        <v>15</v>
      </c>
      <c r="F11" s="15" t="s">
        <v>15</v>
      </c>
      <c r="G11" s="12">
        <v>369</v>
      </c>
      <c r="H11" s="17" t="s">
        <v>15</v>
      </c>
      <c r="I11" s="17" t="s">
        <v>15</v>
      </c>
      <c r="J11" s="12">
        <v>12</v>
      </c>
      <c r="K11" s="17">
        <v>1</v>
      </c>
      <c r="L11" s="14">
        <v>2633</v>
      </c>
      <c r="M11" s="16">
        <v>369</v>
      </c>
      <c r="N11" s="18">
        <v>45443</v>
      </c>
      <c r="O11" s="24" t="s">
        <v>13</v>
      </c>
      <c r="R11" s="12"/>
    </row>
    <row r="12" spans="1:18" s="19" customFormat="1" ht="24.75" customHeight="1">
      <c r="A12" s="12">
        <v>10</v>
      </c>
      <c r="B12" s="17">
        <v>7</v>
      </c>
      <c r="C12" s="13" t="s">
        <v>31</v>
      </c>
      <c r="D12" s="14">
        <v>2367</v>
      </c>
      <c r="E12" s="14">
        <v>3303</v>
      </c>
      <c r="F12" s="15">
        <f>(D12-E12)/E12</f>
        <v>-0.28337874659400547</v>
      </c>
      <c r="G12" s="16">
        <v>326</v>
      </c>
      <c r="H12" s="17">
        <v>26</v>
      </c>
      <c r="I12" s="17">
        <f t="shared" ref="I12:I26" si="1">G12/H12</f>
        <v>12.538461538461538</v>
      </c>
      <c r="J12" s="12">
        <v>7</v>
      </c>
      <c r="K12" s="17">
        <v>5</v>
      </c>
      <c r="L12" s="14">
        <v>83893</v>
      </c>
      <c r="M12" s="16">
        <v>12315</v>
      </c>
      <c r="N12" s="18">
        <v>45415</v>
      </c>
      <c r="O12" s="24" t="s">
        <v>12</v>
      </c>
      <c r="R12" s="12"/>
    </row>
    <row r="13" spans="1:18" s="19" customFormat="1" ht="24.95" customHeight="1">
      <c r="A13" s="12">
        <v>11</v>
      </c>
      <c r="B13" s="17">
        <v>8</v>
      </c>
      <c r="C13" s="13" t="s">
        <v>30</v>
      </c>
      <c r="D13" s="14">
        <v>1682</v>
      </c>
      <c r="E13" s="14">
        <v>3111</v>
      </c>
      <c r="F13" s="15">
        <f>(D13-E13)/E13</f>
        <v>-0.45933783349405338</v>
      </c>
      <c r="G13" s="16">
        <v>228</v>
      </c>
      <c r="H13" s="17">
        <v>18</v>
      </c>
      <c r="I13" s="17">
        <f t="shared" si="1"/>
        <v>12.666666666666666</v>
      </c>
      <c r="J13" s="12">
        <v>5</v>
      </c>
      <c r="K13" s="17">
        <v>6</v>
      </c>
      <c r="L13" s="14">
        <v>100349</v>
      </c>
      <c r="M13" s="16">
        <v>14319</v>
      </c>
      <c r="N13" s="18">
        <v>45408</v>
      </c>
      <c r="O13" s="24" t="s">
        <v>45</v>
      </c>
      <c r="R13" s="12"/>
    </row>
    <row r="14" spans="1:18" s="19" customFormat="1" ht="24.95" customHeight="1">
      <c r="A14" s="12">
        <v>12</v>
      </c>
      <c r="B14" s="17" t="s">
        <v>17</v>
      </c>
      <c r="C14" s="13" t="s">
        <v>35</v>
      </c>
      <c r="D14" s="14">
        <v>1559</v>
      </c>
      <c r="E14" s="14" t="s">
        <v>15</v>
      </c>
      <c r="F14" s="14" t="s">
        <v>15</v>
      </c>
      <c r="G14" s="16">
        <v>282</v>
      </c>
      <c r="H14" s="17">
        <v>41</v>
      </c>
      <c r="I14" s="17">
        <f t="shared" si="1"/>
        <v>6.8780487804878048</v>
      </c>
      <c r="J14" s="12">
        <v>19</v>
      </c>
      <c r="K14" s="17">
        <v>1</v>
      </c>
      <c r="L14" s="14">
        <v>2617</v>
      </c>
      <c r="M14" s="16">
        <v>441</v>
      </c>
      <c r="N14" s="18">
        <v>45443</v>
      </c>
      <c r="O14" s="24" t="s">
        <v>46</v>
      </c>
      <c r="R14" s="12"/>
    </row>
    <row r="15" spans="1:18" s="19" customFormat="1" ht="24.95" customHeight="1">
      <c r="A15" s="12">
        <v>13</v>
      </c>
      <c r="B15" s="17">
        <v>13</v>
      </c>
      <c r="C15" s="13" t="s">
        <v>36</v>
      </c>
      <c r="D15" s="22">
        <v>1171</v>
      </c>
      <c r="E15" s="14">
        <v>371</v>
      </c>
      <c r="F15" s="14" t="s">
        <v>15</v>
      </c>
      <c r="G15" s="23">
        <v>237</v>
      </c>
      <c r="H15" s="16">
        <v>6</v>
      </c>
      <c r="I15" s="17">
        <f t="shared" si="1"/>
        <v>39.5</v>
      </c>
      <c r="J15" s="16">
        <v>5</v>
      </c>
      <c r="K15" s="17">
        <v>3</v>
      </c>
      <c r="L15" s="22">
        <v>5247</v>
      </c>
      <c r="M15" s="23">
        <v>955</v>
      </c>
      <c r="N15" s="18">
        <v>45429</v>
      </c>
      <c r="O15" s="24" t="s">
        <v>23</v>
      </c>
      <c r="R15" s="12"/>
    </row>
    <row r="16" spans="1:18" s="19" customFormat="1" ht="24.95" customHeight="1">
      <c r="A16" s="12">
        <v>14</v>
      </c>
      <c r="B16" s="17">
        <v>10</v>
      </c>
      <c r="C16" s="13" t="s">
        <v>34</v>
      </c>
      <c r="D16" s="14">
        <v>683</v>
      </c>
      <c r="E16" s="14">
        <v>754</v>
      </c>
      <c r="F16" s="15" t="s">
        <v>15</v>
      </c>
      <c r="G16" s="12">
        <v>126</v>
      </c>
      <c r="H16" s="12">
        <v>18</v>
      </c>
      <c r="I16" s="17">
        <f t="shared" si="1"/>
        <v>7</v>
      </c>
      <c r="J16" s="12">
        <v>7</v>
      </c>
      <c r="K16" s="17">
        <v>7</v>
      </c>
      <c r="L16" s="14">
        <v>96888</v>
      </c>
      <c r="M16" s="16">
        <v>18420</v>
      </c>
      <c r="N16" s="18">
        <v>45401</v>
      </c>
      <c r="O16" s="24" t="s">
        <v>14</v>
      </c>
      <c r="R16" s="12"/>
    </row>
    <row r="17" spans="1:19" s="19" customFormat="1" ht="24.95" customHeight="1">
      <c r="A17" s="12">
        <v>15</v>
      </c>
      <c r="B17" s="17">
        <v>16</v>
      </c>
      <c r="C17" s="13" t="s">
        <v>39</v>
      </c>
      <c r="D17" s="14">
        <v>311</v>
      </c>
      <c r="E17" s="14">
        <v>187</v>
      </c>
      <c r="F17" s="15">
        <f>(D17-E17)/E17</f>
        <v>0.66310160427807485</v>
      </c>
      <c r="G17" s="16">
        <v>44</v>
      </c>
      <c r="H17" s="17">
        <v>5</v>
      </c>
      <c r="I17" s="17">
        <f t="shared" si="1"/>
        <v>8.8000000000000007</v>
      </c>
      <c r="J17" s="12">
        <v>3</v>
      </c>
      <c r="K17" s="17">
        <v>11</v>
      </c>
      <c r="L17" s="14">
        <v>65607</v>
      </c>
      <c r="M17" s="16">
        <v>10065</v>
      </c>
      <c r="N17" s="18">
        <v>45379</v>
      </c>
      <c r="O17" s="24" t="s">
        <v>23</v>
      </c>
      <c r="R17" s="12"/>
    </row>
    <row r="18" spans="1:19" s="19" customFormat="1" ht="24.95" customHeight="1">
      <c r="A18" s="12">
        <v>16</v>
      </c>
      <c r="B18" s="17">
        <v>15</v>
      </c>
      <c r="C18" s="20" t="s">
        <v>38</v>
      </c>
      <c r="D18" s="14">
        <v>202</v>
      </c>
      <c r="E18" s="14">
        <v>190</v>
      </c>
      <c r="F18" s="15">
        <f>(D18-E18)/E18</f>
        <v>6.3157894736842107E-2</v>
      </c>
      <c r="G18" s="12">
        <v>37</v>
      </c>
      <c r="H18" s="12">
        <v>6</v>
      </c>
      <c r="I18" s="17">
        <f t="shared" si="1"/>
        <v>6.166666666666667</v>
      </c>
      <c r="J18" s="12">
        <v>5</v>
      </c>
      <c r="K18" s="17">
        <v>11</v>
      </c>
      <c r="L18" s="14">
        <v>57383</v>
      </c>
      <c r="M18" s="16">
        <v>9031</v>
      </c>
      <c r="N18" s="18">
        <v>45379</v>
      </c>
      <c r="O18" s="24" t="s">
        <v>23</v>
      </c>
      <c r="R18" s="12"/>
    </row>
    <row r="19" spans="1:19" s="19" customFormat="1" ht="24.95" customHeight="1">
      <c r="A19" s="12">
        <v>17</v>
      </c>
      <c r="B19" s="17" t="s">
        <v>17</v>
      </c>
      <c r="C19" s="13" t="s">
        <v>48</v>
      </c>
      <c r="D19" s="14">
        <v>160</v>
      </c>
      <c r="E19" s="14" t="s">
        <v>15</v>
      </c>
      <c r="F19" s="14" t="s">
        <v>15</v>
      </c>
      <c r="G19" s="16">
        <v>37</v>
      </c>
      <c r="H19" s="17">
        <v>10</v>
      </c>
      <c r="I19" s="17">
        <f t="shared" si="1"/>
        <v>3.7</v>
      </c>
      <c r="J19" s="12">
        <v>4</v>
      </c>
      <c r="K19" s="17">
        <v>1</v>
      </c>
      <c r="L19" s="14">
        <v>160</v>
      </c>
      <c r="M19" s="16">
        <v>37</v>
      </c>
      <c r="N19" s="18">
        <v>45443</v>
      </c>
      <c r="O19" s="24" t="s">
        <v>47</v>
      </c>
      <c r="R19" s="12"/>
    </row>
    <row r="20" spans="1:19" s="19" customFormat="1" ht="24.95" customHeight="1">
      <c r="A20" s="12">
        <v>18</v>
      </c>
      <c r="B20" s="17" t="s">
        <v>15</v>
      </c>
      <c r="C20" s="13" t="s">
        <v>53</v>
      </c>
      <c r="D20" s="14">
        <v>157</v>
      </c>
      <c r="E20" s="14" t="s">
        <v>15</v>
      </c>
      <c r="F20" s="15" t="s">
        <v>15</v>
      </c>
      <c r="G20" s="12">
        <v>65</v>
      </c>
      <c r="H20" s="12">
        <v>12</v>
      </c>
      <c r="I20" s="17">
        <f t="shared" si="1"/>
        <v>5.416666666666667</v>
      </c>
      <c r="J20" s="12">
        <v>4</v>
      </c>
      <c r="K20" s="17" t="s">
        <v>15</v>
      </c>
      <c r="L20" s="14">
        <v>74381</v>
      </c>
      <c r="M20" s="16">
        <v>15879</v>
      </c>
      <c r="N20" s="18">
        <v>44981</v>
      </c>
      <c r="O20" s="24" t="s">
        <v>14</v>
      </c>
      <c r="R20" s="12"/>
    </row>
    <row r="21" spans="1:19" s="19" customFormat="1" ht="24.95" customHeight="1">
      <c r="A21" s="12">
        <v>19</v>
      </c>
      <c r="B21" s="17" t="s">
        <v>15</v>
      </c>
      <c r="C21" s="20" t="s">
        <v>54</v>
      </c>
      <c r="D21" s="14">
        <v>97</v>
      </c>
      <c r="E21" s="14" t="s">
        <v>15</v>
      </c>
      <c r="F21" s="15" t="s">
        <v>15</v>
      </c>
      <c r="G21" s="12">
        <v>39</v>
      </c>
      <c r="H21" s="12">
        <v>12</v>
      </c>
      <c r="I21" s="17">
        <f t="shared" si="1"/>
        <v>3.25</v>
      </c>
      <c r="J21" s="12">
        <v>4</v>
      </c>
      <c r="K21" s="17" t="s">
        <v>15</v>
      </c>
      <c r="L21" s="14">
        <v>171400</v>
      </c>
      <c r="M21" s="16">
        <v>35709</v>
      </c>
      <c r="N21" s="18">
        <v>44925</v>
      </c>
      <c r="O21" s="29" t="s">
        <v>14</v>
      </c>
      <c r="R21" s="12"/>
    </row>
    <row r="22" spans="1:19" s="19" customFormat="1" ht="24.95" customHeight="1">
      <c r="A22" s="12">
        <v>20</v>
      </c>
      <c r="B22" s="17" t="s">
        <v>15</v>
      </c>
      <c r="C22" s="20" t="s">
        <v>55</v>
      </c>
      <c r="D22" s="14">
        <v>81</v>
      </c>
      <c r="E22" s="14" t="s">
        <v>15</v>
      </c>
      <c r="F22" s="15" t="s">
        <v>15</v>
      </c>
      <c r="G22" s="12">
        <v>13</v>
      </c>
      <c r="H22" s="12">
        <v>1</v>
      </c>
      <c r="I22" s="17">
        <f t="shared" si="1"/>
        <v>13</v>
      </c>
      <c r="J22" s="12">
        <v>1</v>
      </c>
      <c r="K22" s="17" t="s">
        <v>15</v>
      </c>
      <c r="L22" s="14">
        <v>362120</v>
      </c>
      <c r="M22" s="16">
        <v>51906</v>
      </c>
      <c r="N22" s="18">
        <v>45310</v>
      </c>
      <c r="O22" s="29" t="s">
        <v>57</v>
      </c>
      <c r="R22" s="12"/>
    </row>
    <row r="23" spans="1:19" s="19" customFormat="1" ht="24.95" customHeight="1">
      <c r="A23" s="12">
        <v>21</v>
      </c>
      <c r="B23" s="17">
        <v>14</v>
      </c>
      <c r="C23" s="13" t="s">
        <v>37</v>
      </c>
      <c r="D23" s="14">
        <v>45</v>
      </c>
      <c r="E23" s="14">
        <v>312</v>
      </c>
      <c r="F23" s="15">
        <f t="shared" ref="F23:F24" si="2">(D23-E23)/E23</f>
        <v>-0.85576923076923073</v>
      </c>
      <c r="G23" s="12">
        <v>8</v>
      </c>
      <c r="H23" s="12">
        <v>1</v>
      </c>
      <c r="I23" s="17">
        <f t="shared" si="1"/>
        <v>8</v>
      </c>
      <c r="J23" s="12">
        <v>1</v>
      </c>
      <c r="K23" s="17">
        <v>7</v>
      </c>
      <c r="L23" s="14">
        <v>95032</v>
      </c>
      <c r="M23" s="16">
        <v>13051</v>
      </c>
      <c r="N23" s="18">
        <v>45401</v>
      </c>
      <c r="O23" s="24" t="s">
        <v>11</v>
      </c>
      <c r="R23" s="12"/>
    </row>
    <row r="24" spans="1:19" s="19" customFormat="1" ht="24.75" customHeight="1">
      <c r="A24" s="12">
        <v>22</v>
      </c>
      <c r="B24" s="17">
        <v>28</v>
      </c>
      <c r="C24" s="20" t="s">
        <v>41</v>
      </c>
      <c r="D24" s="14">
        <v>44</v>
      </c>
      <c r="E24" s="14">
        <v>8</v>
      </c>
      <c r="F24" s="15">
        <f t="shared" si="2"/>
        <v>4.5</v>
      </c>
      <c r="G24" s="12">
        <v>8</v>
      </c>
      <c r="H24" s="12">
        <v>1</v>
      </c>
      <c r="I24" s="17">
        <f t="shared" si="1"/>
        <v>8</v>
      </c>
      <c r="J24" s="12">
        <v>1</v>
      </c>
      <c r="K24" s="17">
        <v>8</v>
      </c>
      <c r="L24" s="14">
        <v>76548</v>
      </c>
      <c r="M24" s="16">
        <v>11296</v>
      </c>
      <c r="N24" s="18">
        <v>45394</v>
      </c>
      <c r="O24" s="29" t="s">
        <v>45</v>
      </c>
      <c r="R24" s="12"/>
    </row>
    <row r="25" spans="1:19" s="21" customFormat="1" ht="24.75" customHeight="1">
      <c r="A25" s="12">
        <v>23</v>
      </c>
      <c r="B25" s="17">
        <v>21</v>
      </c>
      <c r="C25" s="20" t="s">
        <v>42</v>
      </c>
      <c r="D25" s="14">
        <v>38</v>
      </c>
      <c r="E25" s="14">
        <v>53</v>
      </c>
      <c r="F25" s="15">
        <f>(D25-E25)/E25</f>
        <v>-0.28301886792452829</v>
      </c>
      <c r="G25" s="12">
        <v>8</v>
      </c>
      <c r="H25" s="12">
        <v>1</v>
      </c>
      <c r="I25" s="17">
        <f t="shared" si="1"/>
        <v>8</v>
      </c>
      <c r="J25" s="12">
        <v>1</v>
      </c>
      <c r="K25" s="17" t="s">
        <v>15</v>
      </c>
      <c r="L25" s="14">
        <v>20534</v>
      </c>
      <c r="M25" s="16">
        <v>2066</v>
      </c>
      <c r="N25" s="18">
        <v>45365</v>
      </c>
      <c r="O25" s="29" t="s">
        <v>23</v>
      </c>
      <c r="R25" s="12"/>
      <c r="S25" s="19"/>
    </row>
    <row r="26" spans="1:19" s="21" customFormat="1" ht="24.95" customHeight="1">
      <c r="A26" s="12">
        <v>24</v>
      </c>
      <c r="B26" s="17">
        <v>17</v>
      </c>
      <c r="C26" s="20" t="s">
        <v>40</v>
      </c>
      <c r="D26" s="14">
        <v>28</v>
      </c>
      <c r="E26" s="14">
        <v>134</v>
      </c>
      <c r="F26" s="15">
        <f t="shared" ref="F26:F28" si="3">(D26-E26)/E26</f>
        <v>-0.79104477611940294</v>
      </c>
      <c r="G26" s="12">
        <v>7</v>
      </c>
      <c r="H26" s="12">
        <v>2</v>
      </c>
      <c r="I26" s="17">
        <f t="shared" si="1"/>
        <v>3.5</v>
      </c>
      <c r="J26" s="12">
        <v>1</v>
      </c>
      <c r="K26" s="17">
        <v>6</v>
      </c>
      <c r="L26" s="14">
        <v>30522</v>
      </c>
      <c r="M26" s="16">
        <v>5923</v>
      </c>
      <c r="N26" s="18">
        <v>45408</v>
      </c>
      <c r="O26" s="29" t="s">
        <v>11</v>
      </c>
      <c r="R26" s="12"/>
      <c r="S26" s="19"/>
    </row>
    <row r="27" spans="1:19" s="21" customFormat="1" ht="24.75" customHeight="1">
      <c r="A27" s="12">
        <v>25</v>
      </c>
      <c r="B27" s="10">
        <v>11</v>
      </c>
      <c r="C27" s="7" t="s">
        <v>33</v>
      </c>
      <c r="D27" s="8">
        <v>23</v>
      </c>
      <c r="E27" s="8">
        <v>673</v>
      </c>
      <c r="F27" s="15">
        <f t="shared" si="3"/>
        <v>-0.96582466567607728</v>
      </c>
      <c r="G27" s="6">
        <v>5</v>
      </c>
      <c r="H27" s="10" t="s">
        <v>15</v>
      </c>
      <c r="I27" s="10" t="s">
        <v>15</v>
      </c>
      <c r="J27" s="6">
        <v>1</v>
      </c>
      <c r="K27" s="10">
        <v>3</v>
      </c>
      <c r="L27" s="8">
        <v>9103</v>
      </c>
      <c r="M27" s="9">
        <v>1609</v>
      </c>
      <c r="N27" s="11">
        <v>45429</v>
      </c>
      <c r="O27" s="25" t="s">
        <v>13</v>
      </c>
      <c r="R27" s="12"/>
      <c r="S27" s="19"/>
    </row>
    <row r="28" spans="1:19" s="21" customFormat="1" ht="24.75" customHeight="1">
      <c r="A28" s="12">
        <v>26</v>
      </c>
      <c r="B28" s="10">
        <v>26</v>
      </c>
      <c r="C28" s="7" t="s">
        <v>56</v>
      </c>
      <c r="D28" s="8">
        <v>10</v>
      </c>
      <c r="E28" s="8">
        <v>15</v>
      </c>
      <c r="F28" s="15">
        <f t="shared" si="3"/>
        <v>-0.33333333333333331</v>
      </c>
      <c r="G28" s="6">
        <v>2</v>
      </c>
      <c r="H28" s="10" t="s">
        <v>15</v>
      </c>
      <c r="I28" s="10" t="s">
        <v>15</v>
      </c>
      <c r="J28" s="6">
        <v>1</v>
      </c>
      <c r="K28" s="10" t="s">
        <v>15</v>
      </c>
      <c r="L28" s="8">
        <v>24347</v>
      </c>
      <c r="M28" s="9">
        <v>4948</v>
      </c>
      <c r="N28" s="11">
        <v>45394</v>
      </c>
      <c r="O28" s="25" t="s">
        <v>13</v>
      </c>
    </row>
    <row r="29" spans="1:19" s="28" customFormat="1" ht="24.95" customHeight="1">
      <c r="A29" s="36" t="s">
        <v>24</v>
      </c>
      <c r="B29" s="43"/>
      <c r="C29" s="37" t="s">
        <v>59</v>
      </c>
      <c r="D29" s="38">
        <f>SUBTOTAL(109,Table132[Pajamos 
(GBO)])</f>
        <v>145669</v>
      </c>
      <c r="E29" s="38" t="s">
        <v>58</v>
      </c>
      <c r="F29" s="39">
        <f t="shared" ref="F29" si="4">(D29-E29)/E29</f>
        <v>-3.843234334716989E-3</v>
      </c>
      <c r="G29" s="40">
        <f>SUBTOTAL(109,Table132[Žiūrovų sk. 
(ADM)])</f>
        <v>22679</v>
      </c>
      <c r="H29" s="36"/>
      <c r="I29" s="36"/>
      <c r="J29" s="36"/>
      <c r="K29" s="45"/>
      <c r="L29" s="41"/>
      <c r="M29" s="36"/>
      <c r="N29" s="36"/>
      <c r="O29" s="36" t="s">
        <v>24</v>
      </c>
    </row>
    <row r="30" spans="1:19" hidden="1">
      <c r="F30" s="3"/>
      <c r="L30" s="2"/>
    </row>
    <row r="31" spans="1:19" hidden="1">
      <c r="F31" s="3"/>
      <c r="L31" s="2"/>
    </row>
    <row r="32" spans="1:19" hidden="1">
      <c r="F32" s="3"/>
      <c r="L32" s="2"/>
    </row>
    <row r="33" spans="6:12" hidden="1">
      <c r="F33" s="3"/>
      <c r="L33" s="2"/>
    </row>
    <row r="34" spans="6:12" hidden="1">
      <c r="F34" s="3"/>
      <c r="L34" s="2"/>
    </row>
    <row r="35" spans="6:12" hidden="1">
      <c r="F35" s="3"/>
      <c r="L35" s="2"/>
    </row>
    <row r="36" spans="6:12" hidden="1">
      <c r="F36" s="3"/>
      <c r="L36" s="2"/>
    </row>
    <row r="37" spans="6:12" hidden="1">
      <c r="F37" s="3"/>
      <c r="L37" s="2"/>
    </row>
    <row r="38" spans="6:12" hidden="1">
      <c r="F38" s="3"/>
      <c r="L38" s="2"/>
    </row>
    <row r="39" spans="6:12" hidden="1">
      <c r="F39" s="3"/>
      <c r="L39" s="2"/>
    </row>
    <row r="40" spans="6:12" hidden="1">
      <c r="F40" s="3"/>
      <c r="L40" s="2"/>
    </row>
    <row r="41" spans="6:12" hidden="1">
      <c r="F41" s="3"/>
      <c r="L41" s="2"/>
    </row>
    <row r="42" spans="6:12" hidden="1">
      <c r="F42" s="3"/>
      <c r="L42" s="2"/>
    </row>
    <row r="43" spans="6:12" hidden="1">
      <c r="F43" s="3"/>
    </row>
    <row r="44" spans="6:12" hidden="1">
      <c r="F44" s="3"/>
    </row>
    <row r="45" spans="6:12" hidden="1">
      <c r="F45" s="3"/>
    </row>
    <row r="46" spans="6:12" hidden="1">
      <c r="F46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BAF69-8750-4EBD-8BD3-0DF756F13D2B}">
  <dimension ref="A1:XFC52"/>
  <sheetViews>
    <sheetView zoomScale="60" zoomScaleNormal="60" workbookViewId="0">
      <selection activeCell="C33" sqref="C33"/>
    </sheetView>
  </sheetViews>
  <sheetFormatPr defaultColWidth="0" defaultRowHeight="11.25" customHeight="1" zeroHeight="1"/>
  <cols>
    <col min="1" max="1" width="4.7109375" style="1" customWidth="1"/>
    <col min="2" max="2" width="4.7109375" style="44" customWidth="1"/>
    <col min="3" max="3" width="30.7109375" style="1" customWidth="1"/>
    <col min="4" max="4" width="20.7109375" style="1" customWidth="1"/>
    <col min="5" max="5" width="20.7109375" style="27" customWidth="1"/>
    <col min="6" max="6" width="20.7109375" style="26" customWidth="1"/>
    <col min="7" max="10" width="20.7109375" style="1" customWidth="1"/>
    <col min="11" max="11" width="20.7109375" style="44" customWidth="1"/>
    <col min="12" max="12" width="20.7109375" style="27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50" t="s">
        <v>151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8" s="5" customFormat="1" ht="63.75" customHeight="1" thickBot="1">
      <c r="A2" s="30" t="s">
        <v>21</v>
      </c>
      <c r="B2" s="31" t="s">
        <v>22</v>
      </c>
      <c r="C2" s="32" t="s">
        <v>0</v>
      </c>
      <c r="D2" s="32" t="s">
        <v>1</v>
      </c>
      <c r="E2" s="32" t="s">
        <v>20</v>
      </c>
      <c r="F2" s="34" t="s">
        <v>2</v>
      </c>
      <c r="G2" s="32" t="s">
        <v>3</v>
      </c>
      <c r="H2" s="32" t="s">
        <v>4</v>
      </c>
      <c r="I2" s="32" t="s">
        <v>16</v>
      </c>
      <c r="J2" s="32" t="s">
        <v>10</v>
      </c>
      <c r="K2" s="42" t="s">
        <v>5</v>
      </c>
      <c r="L2" s="33" t="s">
        <v>6</v>
      </c>
      <c r="M2" s="32" t="s">
        <v>9</v>
      </c>
      <c r="N2" s="32" t="s">
        <v>8</v>
      </c>
      <c r="O2" s="35" t="s">
        <v>7</v>
      </c>
    </row>
    <row r="3" spans="1:18" s="19" customFormat="1" ht="24.95" customHeight="1">
      <c r="A3" s="12">
        <v>1</v>
      </c>
      <c r="B3" s="17" t="s">
        <v>17</v>
      </c>
      <c r="C3" s="13" t="s">
        <v>156</v>
      </c>
      <c r="D3" s="14">
        <v>136143.29999999999</v>
      </c>
      <c r="E3" s="14" t="s">
        <v>15</v>
      </c>
      <c r="F3" s="15" t="s">
        <v>15</v>
      </c>
      <c r="G3" s="16">
        <v>15994</v>
      </c>
      <c r="H3" s="17">
        <v>214</v>
      </c>
      <c r="I3" s="17">
        <f t="shared" ref="I3:I9" si="0">G3/H3</f>
        <v>74.738317757009341</v>
      </c>
      <c r="J3" s="12">
        <v>15</v>
      </c>
      <c r="K3" s="17">
        <v>1</v>
      </c>
      <c r="L3" s="14">
        <v>221304.14</v>
      </c>
      <c r="M3" s="16">
        <v>26585</v>
      </c>
      <c r="N3" s="18">
        <v>45499</v>
      </c>
      <c r="O3" s="24" t="s">
        <v>18</v>
      </c>
    </row>
    <row r="4" spans="1:18" s="19" customFormat="1" ht="24.95" customHeight="1">
      <c r="A4" s="12">
        <v>2</v>
      </c>
      <c r="B4" s="12">
        <v>1</v>
      </c>
      <c r="C4" s="13" t="s">
        <v>122</v>
      </c>
      <c r="D4" s="14">
        <v>69043.08</v>
      </c>
      <c r="E4" s="14">
        <v>65541.759999999995</v>
      </c>
      <c r="F4" s="15">
        <f>(D4-E4)/E4</f>
        <v>5.3421208096944714E-2</v>
      </c>
      <c r="G4" s="16">
        <v>11567</v>
      </c>
      <c r="H4" s="17">
        <v>203</v>
      </c>
      <c r="I4" s="17">
        <f t="shared" si="0"/>
        <v>56.980295566502463</v>
      </c>
      <c r="J4" s="12">
        <v>21</v>
      </c>
      <c r="K4" s="17">
        <v>4</v>
      </c>
      <c r="L4" s="14">
        <v>783293.26</v>
      </c>
      <c r="M4" s="16">
        <v>133280</v>
      </c>
      <c r="N4" s="18">
        <v>45478</v>
      </c>
      <c r="O4" s="24" t="s">
        <v>45</v>
      </c>
    </row>
    <row r="5" spans="1:18" s="19" customFormat="1" ht="24.95" customHeight="1">
      <c r="A5" s="12">
        <v>3</v>
      </c>
      <c r="B5" s="12">
        <v>3</v>
      </c>
      <c r="C5" s="20" t="s">
        <v>91</v>
      </c>
      <c r="D5" s="14">
        <v>25155.71</v>
      </c>
      <c r="E5" s="14">
        <v>28617</v>
      </c>
      <c r="F5" s="15">
        <f>(D5-E5)/E5</f>
        <v>-0.12095223119124998</v>
      </c>
      <c r="G5" s="16">
        <v>4396</v>
      </c>
      <c r="H5" s="12">
        <v>96</v>
      </c>
      <c r="I5" s="17">
        <f t="shared" si="0"/>
        <v>45.791666666666664</v>
      </c>
      <c r="J5" s="17">
        <v>19</v>
      </c>
      <c r="K5" s="17">
        <v>7</v>
      </c>
      <c r="L5" s="14">
        <v>1103118.3500000001</v>
      </c>
      <c r="M5" s="16">
        <v>188208</v>
      </c>
      <c r="N5" s="18">
        <v>45457</v>
      </c>
      <c r="O5" s="24" t="s">
        <v>18</v>
      </c>
      <c r="R5" s="12"/>
    </row>
    <row r="6" spans="1:18" s="19" customFormat="1" ht="24.95" customHeight="1">
      <c r="A6" s="12">
        <v>4</v>
      </c>
      <c r="B6" s="12">
        <v>2</v>
      </c>
      <c r="C6" s="13" t="s">
        <v>144</v>
      </c>
      <c r="D6" s="14">
        <v>23964.33</v>
      </c>
      <c r="E6" s="14">
        <v>28935.040000000001</v>
      </c>
      <c r="F6" s="15">
        <f>(D6-E6)/E6</f>
        <v>-0.17178859956647716</v>
      </c>
      <c r="G6" s="16">
        <v>3192</v>
      </c>
      <c r="H6" s="17">
        <v>95</v>
      </c>
      <c r="I6" s="17">
        <f t="shared" si="0"/>
        <v>33.6</v>
      </c>
      <c r="J6" s="12">
        <v>13</v>
      </c>
      <c r="K6" s="17">
        <v>2</v>
      </c>
      <c r="L6" s="14">
        <v>82022.37</v>
      </c>
      <c r="M6" s="16">
        <v>11554</v>
      </c>
      <c r="N6" s="18">
        <v>45492</v>
      </c>
      <c r="O6" s="24" t="s">
        <v>102</v>
      </c>
      <c r="R6" s="12"/>
    </row>
    <row r="7" spans="1:18" s="19" customFormat="1" ht="24.95" customHeight="1">
      <c r="A7" s="12">
        <v>5</v>
      </c>
      <c r="B7" s="12">
        <v>4</v>
      </c>
      <c r="C7" s="13" t="s">
        <v>145</v>
      </c>
      <c r="D7" s="14">
        <v>16250.15</v>
      </c>
      <c r="E7" s="14">
        <v>20959.45</v>
      </c>
      <c r="F7" s="15">
        <f>(D7-E7)/E7</f>
        <v>-0.22468623938128152</v>
      </c>
      <c r="G7" s="16">
        <v>2268</v>
      </c>
      <c r="H7" s="17">
        <v>74</v>
      </c>
      <c r="I7" s="17">
        <f t="shared" si="0"/>
        <v>30.648648648648649</v>
      </c>
      <c r="J7" s="12">
        <v>12</v>
      </c>
      <c r="K7" s="17">
        <v>2</v>
      </c>
      <c r="L7" s="14">
        <v>55954.879999999997</v>
      </c>
      <c r="M7" s="16">
        <v>7547</v>
      </c>
      <c r="N7" s="18">
        <v>45492</v>
      </c>
      <c r="O7" s="24" t="s">
        <v>12</v>
      </c>
      <c r="R7" s="12"/>
    </row>
    <row r="8" spans="1:18" s="19" customFormat="1" ht="24.95" customHeight="1">
      <c r="A8" s="12">
        <v>6</v>
      </c>
      <c r="B8" s="17" t="s">
        <v>17</v>
      </c>
      <c r="C8" s="13" t="s">
        <v>154</v>
      </c>
      <c r="D8" s="14">
        <v>12326.61</v>
      </c>
      <c r="E8" s="15" t="s">
        <v>15</v>
      </c>
      <c r="F8" s="15" t="s">
        <v>15</v>
      </c>
      <c r="G8" s="16">
        <v>2290</v>
      </c>
      <c r="H8" s="17">
        <v>97</v>
      </c>
      <c r="I8" s="17">
        <f t="shared" si="0"/>
        <v>23.608247422680414</v>
      </c>
      <c r="J8" s="12">
        <v>16</v>
      </c>
      <c r="K8" s="17">
        <v>1</v>
      </c>
      <c r="L8" s="14">
        <v>12326.61</v>
      </c>
      <c r="M8" s="16">
        <v>2290</v>
      </c>
      <c r="N8" s="18">
        <v>45499</v>
      </c>
      <c r="O8" s="24" t="s">
        <v>14</v>
      </c>
      <c r="R8" s="12"/>
    </row>
    <row r="9" spans="1:18" s="19" customFormat="1" ht="24.95" customHeight="1">
      <c r="A9" s="12">
        <v>7</v>
      </c>
      <c r="B9" s="12">
        <v>5</v>
      </c>
      <c r="C9" s="13" t="s">
        <v>114</v>
      </c>
      <c r="D9" s="22">
        <v>7189.41</v>
      </c>
      <c r="E9" s="22">
        <v>9005.7800000000007</v>
      </c>
      <c r="F9" s="15">
        <f>(D9-E9)/E9</f>
        <v>-0.20168935950023215</v>
      </c>
      <c r="G9" s="23">
        <v>994</v>
      </c>
      <c r="H9" s="16">
        <v>43</v>
      </c>
      <c r="I9" s="17">
        <f t="shared" si="0"/>
        <v>23.11627906976744</v>
      </c>
      <c r="J9" s="16">
        <v>9</v>
      </c>
      <c r="K9" s="17">
        <v>5</v>
      </c>
      <c r="L9" s="22">
        <v>162447.53</v>
      </c>
      <c r="M9" s="23">
        <v>22791</v>
      </c>
      <c r="N9" s="18">
        <v>45471</v>
      </c>
      <c r="O9" s="24" t="s">
        <v>115</v>
      </c>
      <c r="R9" s="12"/>
    </row>
    <row r="10" spans="1:18" s="19" customFormat="1" ht="24.95" customHeight="1">
      <c r="A10" s="12">
        <v>8</v>
      </c>
      <c r="B10" s="17" t="s">
        <v>17</v>
      </c>
      <c r="C10" s="13" t="s">
        <v>153</v>
      </c>
      <c r="D10" s="14">
        <v>2767</v>
      </c>
      <c r="E10" s="15" t="s">
        <v>15</v>
      </c>
      <c r="F10" s="15" t="s">
        <v>15</v>
      </c>
      <c r="G10" s="16">
        <v>398</v>
      </c>
      <c r="H10" s="15" t="s">
        <v>15</v>
      </c>
      <c r="I10" s="15" t="s">
        <v>15</v>
      </c>
      <c r="J10" s="12">
        <v>12</v>
      </c>
      <c r="K10" s="17">
        <v>1</v>
      </c>
      <c r="L10" s="14">
        <v>2767</v>
      </c>
      <c r="M10" s="16">
        <v>398</v>
      </c>
      <c r="N10" s="18">
        <v>45499</v>
      </c>
      <c r="O10" s="24" t="s">
        <v>13</v>
      </c>
      <c r="R10" s="12"/>
    </row>
    <row r="11" spans="1:18" s="19" customFormat="1" ht="24.95" customHeight="1">
      <c r="A11" s="12">
        <v>9</v>
      </c>
      <c r="B11" s="12">
        <v>8</v>
      </c>
      <c r="C11" s="13" t="s">
        <v>123</v>
      </c>
      <c r="D11" s="22">
        <v>2335.59</v>
      </c>
      <c r="E11" s="22">
        <v>3057</v>
      </c>
      <c r="F11" s="15">
        <f t="shared" ref="F11:F20" si="1">(D11-E11)/E11</f>
        <v>-0.23598626104023548</v>
      </c>
      <c r="G11" s="23">
        <v>340</v>
      </c>
      <c r="H11" s="16">
        <v>13</v>
      </c>
      <c r="I11" s="17">
        <f>G11/H11</f>
        <v>26.153846153846153</v>
      </c>
      <c r="J11" s="16">
        <v>6</v>
      </c>
      <c r="K11" s="17">
        <v>4</v>
      </c>
      <c r="L11" s="22">
        <v>43642.97</v>
      </c>
      <c r="M11" s="23">
        <v>6488</v>
      </c>
      <c r="N11" s="18">
        <v>45478</v>
      </c>
      <c r="O11" s="24" t="s">
        <v>18</v>
      </c>
      <c r="R11" s="12"/>
    </row>
    <row r="12" spans="1:18" s="19" customFormat="1" ht="24.75" customHeight="1">
      <c r="A12" s="12">
        <v>10</v>
      </c>
      <c r="B12" s="12">
        <v>6</v>
      </c>
      <c r="C12" s="13" t="s">
        <v>134</v>
      </c>
      <c r="D12" s="14">
        <v>1723.46</v>
      </c>
      <c r="E12" s="14">
        <v>4006</v>
      </c>
      <c r="F12" s="15">
        <f t="shared" si="1"/>
        <v>-0.56978032950574142</v>
      </c>
      <c r="G12" s="16">
        <v>276</v>
      </c>
      <c r="H12" s="17">
        <v>18</v>
      </c>
      <c r="I12" s="17">
        <f>G12/H12</f>
        <v>15.333333333333334</v>
      </c>
      <c r="J12" s="12">
        <v>7</v>
      </c>
      <c r="K12" s="17">
        <v>3</v>
      </c>
      <c r="L12" s="14">
        <v>35471.43</v>
      </c>
      <c r="M12" s="16">
        <v>5790</v>
      </c>
      <c r="N12" s="18">
        <v>45485</v>
      </c>
      <c r="O12" s="24" t="s">
        <v>43</v>
      </c>
      <c r="R12" s="12"/>
    </row>
    <row r="13" spans="1:18" s="19" customFormat="1" ht="24.95" customHeight="1">
      <c r="A13" s="12">
        <v>11</v>
      </c>
      <c r="B13" s="12">
        <v>11</v>
      </c>
      <c r="C13" s="13" t="s">
        <v>68</v>
      </c>
      <c r="D13" s="14">
        <v>1622.99</v>
      </c>
      <c r="E13" s="14">
        <v>1389.37</v>
      </c>
      <c r="F13" s="15">
        <f t="shared" si="1"/>
        <v>0.16814815347963474</v>
      </c>
      <c r="G13" s="16">
        <v>220</v>
      </c>
      <c r="H13" s="17">
        <v>6</v>
      </c>
      <c r="I13" s="17">
        <f>G13/H13</f>
        <v>36.666666666666664</v>
      </c>
      <c r="J13" s="12">
        <v>2</v>
      </c>
      <c r="K13" s="17">
        <v>8</v>
      </c>
      <c r="L13" s="14">
        <v>236142.66</v>
      </c>
      <c r="M13" s="16">
        <v>31934</v>
      </c>
      <c r="N13" s="18">
        <v>45450</v>
      </c>
      <c r="O13" s="24" t="s">
        <v>43</v>
      </c>
      <c r="R13" s="12"/>
    </row>
    <row r="14" spans="1:18" s="19" customFormat="1" ht="24.95" customHeight="1">
      <c r="A14" s="12">
        <v>12</v>
      </c>
      <c r="B14" s="12">
        <v>15</v>
      </c>
      <c r="C14" s="13" t="s">
        <v>142</v>
      </c>
      <c r="D14" s="14">
        <v>1609.7</v>
      </c>
      <c r="E14" s="14">
        <v>375.1</v>
      </c>
      <c r="F14" s="15">
        <f t="shared" si="1"/>
        <v>3.2913889629432145</v>
      </c>
      <c r="G14" s="16">
        <v>257</v>
      </c>
      <c r="H14" s="17">
        <v>9</v>
      </c>
      <c r="I14" s="17">
        <f>G14/H14</f>
        <v>28.555555555555557</v>
      </c>
      <c r="J14" s="12">
        <v>5</v>
      </c>
      <c r="K14" s="17">
        <v>2</v>
      </c>
      <c r="L14" s="14">
        <v>3287.5</v>
      </c>
      <c r="M14" s="16">
        <v>522</v>
      </c>
      <c r="N14" s="18">
        <v>45492</v>
      </c>
      <c r="O14" s="24" t="s">
        <v>86</v>
      </c>
      <c r="R14" s="12"/>
    </row>
    <row r="15" spans="1:18" s="19" customFormat="1" ht="24.95" customHeight="1">
      <c r="A15" s="12">
        <v>13</v>
      </c>
      <c r="B15" s="12">
        <v>7</v>
      </c>
      <c r="C15" s="13" t="s">
        <v>143</v>
      </c>
      <c r="D15" s="14">
        <v>1092</v>
      </c>
      <c r="E15" s="14">
        <v>3500</v>
      </c>
      <c r="F15" s="15">
        <f t="shared" si="1"/>
        <v>-0.68799999999999994</v>
      </c>
      <c r="G15" s="16">
        <v>226</v>
      </c>
      <c r="H15" s="15" t="s">
        <v>15</v>
      </c>
      <c r="I15" s="15" t="s">
        <v>15</v>
      </c>
      <c r="J15" s="12">
        <v>9</v>
      </c>
      <c r="K15" s="17">
        <v>2</v>
      </c>
      <c r="L15" s="14">
        <v>9193</v>
      </c>
      <c r="M15" s="16">
        <v>1969</v>
      </c>
      <c r="N15" s="18">
        <v>45492</v>
      </c>
      <c r="O15" s="24" t="s">
        <v>13</v>
      </c>
      <c r="R15" s="12"/>
    </row>
    <row r="16" spans="1:18" s="19" customFormat="1" ht="24.95" customHeight="1">
      <c r="A16" s="12">
        <v>14</v>
      </c>
      <c r="B16" s="12">
        <v>10</v>
      </c>
      <c r="C16" s="13" t="s">
        <v>138</v>
      </c>
      <c r="D16" s="14">
        <v>1042.5</v>
      </c>
      <c r="E16" s="14">
        <v>2341.83</v>
      </c>
      <c r="F16" s="15">
        <f t="shared" si="1"/>
        <v>-0.55483532109504108</v>
      </c>
      <c r="G16" s="16">
        <v>140</v>
      </c>
      <c r="H16" s="17">
        <v>11</v>
      </c>
      <c r="I16" s="17">
        <f>G16/H16</f>
        <v>12.727272727272727</v>
      </c>
      <c r="J16" s="12">
        <v>6</v>
      </c>
      <c r="K16" s="17">
        <v>3</v>
      </c>
      <c r="L16" s="14">
        <v>21246.27</v>
      </c>
      <c r="M16" s="16">
        <v>3276</v>
      </c>
      <c r="N16" s="18">
        <v>45485</v>
      </c>
      <c r="O16" s="24" t="s">
        <v>45</v>
      </c>
      <c r="R16" s="12"/>
    </row>
    <row r="17" spans="1:18" s="19" customFormat="1" ht="24.95" customHeight="1">
      <c r="A17" s="12">
        <v>15</v>
      </c>
      <c r="B17" s="12">
        <v>9</v>
      </c>
      <c r="C17" s="13" t="s">
        <v>25</v>
      </c>
      <c r="D17" s="14">
        <v>854.87</v>
      </c>
      <c r="E17" s="14">
        <v>2477.9499999999998</v>
      </c>
      <c r="F17" s="15">
        <f t="shared" si="1"/>
        <v>-0.65500918097621019</v>
      </c>
      <c r="G17" s="16">
        <v>154</v>
      </c>
      <c r="H17" s="12">
        <v>10</v>
      </c>
      <c r="I17" s="17">
        <f>G17/H17</f>
        <v>15.4</v>
      </c>
      <c r="J17" s="12">
        <v>4</v>
      </c>
      <c r="K17" s="17">
        <v>10</v>
      </c>
      <c r="L17" s="14">
        <v>529796.80000000005</v>
      </c>
      <c r="M17" s="16">
        <v>98171</v>
      </c>
      <c r="N17" s="18">
        <v>45436</v>
      </c>
      <c r="O17" s="24" t="s">
        <v>43</v>
      </c>
      <c r="R17" s="12"/>
    </row>
    <row r="18" spans="1:18" s="19" customFormat="1" ht="24.95" customHeight="1">
      <c r="A18" s="12">
        <v>16</v>
      </c>
      <c r="B18" s="12">
        <v>12</v>
      </c>
      <c r="C18" s="13" t="s">
        <v>126</v>
      </c>
      <c r="D18" s="14">
        <v>355</v>
      </c>
      <c r="E18" s="14">
        <v>1115</v>
      </c>
      <c r="F18" s="15">
        <f t="shared" si="1"/>
        <v>-0.68161434977578472</v>
      </c>
      <c r="G18" s="16">
        <v>46</v>
      </c>
      <c r="H18" s="17" t="s">
        <v>15</v>
      </c>
      <c r="I18" s="17" t="s">
        <v>15</v>
      </c>
      <c r="J18" s="12">
        <v>1</v>
      </c>
      <c r="K18" s="17">
        <v>4</v>
      </c>
      <c r="L18" s="14">
        <v>32333</v>
      </c>
      <c r="M18" s="16">
        <v>4720</v>
      </c>
      <c r="N18" s="18">
        <v>45478</v>
      </c>
      <c r="O18" s="24" t="s">
        <v>13</v>
      </c>
      <c r="R18" s="12"/>
    </row>
    <row r="19" spans="1:18" s="19" customFormat="1" ht="24.95" customHeight="1">
      <c r="A19" s="12">
        <v>17</v>
      </c>
      <c r="B19" s="12">
        <v>17</v>
      </c>
      <c r="C19" s="13" t="s">
        <v>117</v>
      </c>
      <c r="D19" s="22">
        <v>338</v>
      </c>
      <c r="E19" s="22">
        <v>172.40000000000009</v>
      </c>
      <c r="F19" s="15">
        <f t="shared" si="1"/>
        <v>0.96055684454756274</v>
      </c>
      <c r="G19" s="23">
        <v>48</v>
      </c>
      <c r="H19" s="16">
        <v>2</v>
      </c>
      <c r="I19" s="17">
        <f t="shared" ref="I19:I27" si="2">G19/H19</f>
        <v>24</v>
      </c>
      <c r="J19" s="16">
        <v>2</v>
      </c>
      <c r="K19" s="17">
        <v>5</v>
      </c>
      <c r="L19" s="22">
        <v>4786.1400000000003</v>
      </c>
      <c r="M19" s="23">
        <v>809</v>
      </c>
      <c r="N19" s="18">
        <v>45471</v>
      </c>
      <c r="O19" s="24" t="s">
        <v>80</v>
      </c>
      <c r="R19" s="12"/>
    </row>
    <row r="20" spans="1:18" s="19" customFormat="1" ht="24.95" customHeight="1">
      <c r="A20" s="12">
        <v>18</v>
      </c>
      <c r="B20" s="12">
        <v>16</v>
      </c>
      <c r="C20" s="13" t="s">
        <v>118</v>
      </c>
      <c r="D20" s="14">
        <v>300</v>
      </c>
      <c r="E20" s="14">
        <v>255</v>
      </c>
      <c r="F20" s="15">
        <f t="shared" si="1"/>
        <v>0.17647058823529413</v>
      </c>
      <c r="G20" s="16">
        <v>35</v>
      </c>
      <c r="H20" s="17">
        <v>3</v>
      </c>
      <c r="I20" s="17">
        <f t="shared" si="2"/>
        <v>11.666666666666666</v>
      </c>
      <c r="J20" s="12">
        <v>1</v>
      </c>
      <c r="K20" s="17">
        <v>5</v>
      </c>
      <c r="L20" s="14">
        <v>12220.89</v>
      </c>
      <c r="M20" s="16">
        <v>1986</v>
      </c>
      <c r="N20" s="18">
        <v>45471</v>
      </c>
      <c r="O20" s="24" t="s">
        <v>19</v>
      </c>
      <c r="R20" s="12"/>
    </row>
    <row r="21" spans="1:18" s="19" customFormat="1" ht="24.95" customHeight="1">
      <c r="A21" s="12">
        <v>19</v>
      </c>
      <c r="B21" s="14" t="s">
        <v>15</v>
      </c>
      <c r="C21" s="13" t="s">
        <v>38</v>
      </c>
      <c r="D21" s="14">
        <v>286</v>
      </c>
      <c r="E21" s="14" t="s">
        <v>15</v>
      </c>
      <c r="F21" s="15" t="s">
        <v>15</v>
      </c>
      <c r="G21" s="16">
        <v>52</v>
      </c>
      <c r="H21" s="17">
        <v>2</v>
      </c>
      <c r="I21" s="17">
        <f t="shared" si="2"/>
        <v>26</v>
      </c>
      <c r="J21" s="12">
        <v>2</v>
      </c>
      <c r="K21" s="17" t="s">
        <v>15</v>
      </c>
      <c r="L21" s="14">
        <v>59695.28</v>
      </c>
      <c r="M21" s="16">
        <v>9409</v>
      </c>
      <c r="N21" s="18">
        <v>45379</v>
      </c>
      <c r="O21" s="24" t="s">
        <v>23</v>
      </c>
      <c r="R21" s="12"/>
    </row>
    <row r="22" spans="1:18" s="19" customFormat="1" ht="24.95" customHeight="1">
      <c r="A22" s="12">
        <v>20</v>
      </c>
      <c r="B22" s="14" t="s">
        <v>15</v>
      </c>
      <c r="C22" s="13" t="s">
        <v>155</v>
      </c>
      <c r="D22" s="14">
        <v>279.5</v>
      </c>
      <c r="E22" s="14" t="s">
        <v>15</v>
      </c>
      <c r="F22" s="15" t="s">
        <v>15</v>
      </c>
      <c r="G22" s="16">
        <v>120</v>
      </c>
      <c r="H22" s="17">
        <v>12</v>
      </c>
      <c r="I22" s="17">
        <f t="shared" si="2"/>
        <v>10</v>
      </c>
      <c r="J22" s="12">
        <v>4</v>
      </c>
      <c r="K22" s="17" t="s">
        <v>15</v>
      </c>
      <c r="L22" s="14">
        <v>171977.08</v>
      </c>
      <c r="M22" s="16">
        <v>35979</v>
      </c>
      <c r="N22" s="18">
        <v>44925</v>
      </c>
      <c r="O22" s="24" t="s">
        <v>14</v>
      </c>
      <c r="R22" s="12"/>
    </row>
    <row r="23" spans="1:18" s="19" customFormat="1" ht="24.95" customHeight="1">
      <c r="A23" s="12">
        <v>21</v>
      </c>
      <c r="B23" s="12">
        <v>21</v>
      </c>
      <c r="C23" s="13" t="s">
        <v>82</v>
      </c>
      <c r="D23" s="14">
        <v>237</v>
      </c>
      <c r="E23" s="14">
        <v>128</v>
      </c>
      <c r="F23" s="15">
        <f>(D23-E23)/E23</f>
        <v>0.8515625</v>
      </c>
      <c r="G23" s="16">
        <v>43</v>
      </c>
      <c r="H23" s="17">
        <v>2</v>
      </c>
      <c r="I23" s="17">
        <f t="shared" si="2"/>
        <v>21.5</v>
      </c>
      <c r="J23" s="12">
        <v>1</v>
      </c>
      <c r="K23" s="17" t="s">
        <v>15</v>
      </c>
      <c r="L23" s="14">
        <v>12071.25</v>
      </c>
      <c r="M23" s="16">
        <v>1937</v>
      </c>
      <c r="N23" s="18">
        <v>45408</v>
      </c>
      <c r="O23" s="24" t="s">
        <v>80</v>
      </c>
      <c r="R23" s="12"/>
    </row>
    <row r="24" spans="1:18" s="19" customFormat="1" ht="24.95" customHeight="1">
      <c r="A24" s="12">
        <v>22</v>
      </c>
      <c r="B24" s="12">
        <v>33</v>
      </c>
      <c r="C24" s="13" t="s">
        <v>112</v>
      </c>
      <c r="D24" s="14">
        <v>193</v>
      </c>
      <c r="E24" s="14">
        <v>3</v>
      </c>
      <c r="F24" s="15">
        <f>(D24-E24)/E24</f>
        <v>63.333333333333336</v>
      </c>
      <c r="G24" s="16">
        <v>35</v>
      </c>
      <c r="H24" s="17">
        <v>3</v>
      </c>
      <c r="I24" s="17">
        <f t="shared" si="2"/>
        <v>11.666666666666666</v>
      </c>
      <c r="J24" s="12">
        <v>3</v>
      </c>
      <c r="K24" s="15" t="s">
        <v>15</v>
      </c>
      <c r="L24" s="14">
        <v>4652.55</v>
      </c>
      <c r="M24" s="16">
        <v>780</v>
      </c>
      <c r="N24" s="18">
        <v>45471</v>
      </c>
      <c r="O24" s="24" t="s">
        <v>11</v>
      </c>
      <c r="R24" s="12"/>
    </row>
    <row r="25" spans="1:18" s="19" customFormat="1" ht="24.75" customHeight="1">
      <c r="A25" s="12">
        <v>23</v>
      </c>
      <c r="B25" s="14" t="s">
        <v>15</v>
      </c>
      <c r="C25" s="13" t="s">
        <v>157</v>
      </c>
      <c r="D25" s="14">
        <v>161</v>
      </c>
      <c r="E25" s="14" t="s">
        <v>15</v>
      </c>
      <c r="F25" s="15" t="s">
        <v>15</v>
      </c>
      <c r="G25" s="16">
        <v>69</v>
      </c>
      <c r="H25" s="17">
        <v>14</v>
      </c>
      <c r="I25" s="17">
        <f t="shared" si="2"/>
        <v>4.9285714285714288</v>
      </c>
      <c r="J25" s="12">
        <v>4</v>
      </c>
      <c r="K25" s="17" t="s">
        <v>15</v>
      </c>
      <c r="L25" s="14">
        <v>424384.07</v>
      </c>
      <c r="M25" s="16">
        <v>83689</v>
      </c>
      <c r="N25" s="18">
        <v>44652</v>
      </c>
      <c r="O25" s="24" t="s">
        <v>44</v>
      </c>
      <c r="R25" s="12"/>
    </row>
    <row r="26" spans="1:18" s="19" customFormat="1" ht="24.75" customHeight="1">
      <c r="A26" s="12">
        <v>24</v>
      </c>
      <c r="B26" s="12">
        <v>14</v>
      </c>
      <c r="C26" s="20" t="s">
        <v>100</v>
      </c>
      <c r="D26" s="14">
        <v>149</v>
      </c>
      <c r="E26" s="14">
        <v>441.4</v>
      </c>
      <c r="F26" s="15">
        <f t="shared" ref="F26:F32" si="3">(D26-E26)/E26</f>
        <v>-0.66243769823289533</v>
      </c>
      <c r="G26" s="16">
        <v>33</v>
      </c>
      <c r="H26" s="12">
        <v>4</v>
      </c>
      <c r="I26" s="17">
        <f t="shared" si="2"/>
        <v>8.25</v>
      </c>
      <c r="J26" s="12">
        <v>3</v>
      </c>
      <c r="K26" s="17">
        <v>6</v>
      </c>
      <c r="L26" s="14">
        <v>21564.330000000005</v>
      </c>
      <c r="M26" s="16">
        <v>3433</v>
      </c>
      <c r="N26" s="18">
        <v>45464</v>
      </c>
      <c r="O26" s="29" t="s">
        <v>14</v>
      </c>
      <c r="R26" s="12"/>
    </row>
    <row r="27" spans="1:18" s="19" customFormat="1" ht="24.75" customHeight="1">
      <c r="A27" s="12">
        <v>25</v>
      </c>
      <c r="B27" s="12">
        <v>20</v>
      </c>
      <c r="C27" s="20" t="s">
        <v>110</v>
      </c>
      <c r="D27" s="14">
        <v>91.6</v>
      </c>
      <c r="E27" s="14">
        <v>143.4</v>
      </c>
      <c r="F27" s="15">
        <f t="shared" si="3"/>
        <v>-0.36122733612273367</v>
      </c>
      <c r="G27" s="16">
        <v>12</v>
      </c>
      <c r="H27" s="12">
        <v>1</v>
      </c>
      <c r="I27" s="17">
        <f t="shared" si="2"/>
        <v>12</v>
      </c>
      <c r="J27" s="12">
        <v>1</v>
      </c>
      <c r="K27" s="17" t="s">
        <v>15</v>
      </c>
      <c r="L27" s="14">
        <v>214968.4</v>
      </c>
      <c r="M27" s="16">
        <v>33264</v>
      </c>
      <c r="N27" s="18">
        <v>45191</v>
      </c>
      <c r="O27" s="29" t="s">
        <v>23</v>
      </c>
      <c r="R27" s="12"/>
    </row>
    <row r="28" spans="1:18" s="19" customFormat="1" ht="24.75" customHeight="1">
      <c r="A28" s="12">
        <v>26</v>
      </c>
      <c r="B28" s="12">
        <v>23</v>
      </c>
      <c r="C28" s="13" t="s">
        <v>133</v>
      </c>
      <c r="D28" s="14">
        <v>90</v>
      </c>
      <c r="E28" s="14">
        <v>100</v>
      </c>
      <c r="F28" s="15">
        <f t="shared" si="3"/>
        <v>-0.1</v>
      </c>
      <c r="G28" s="16">
        <v>22</v>
      </c>
      <c r="H28" s="15" t="s">
        <v>15</v>
      </c>
      <c r="I28" s="15" t="s">
        <v>15</v>
      </c>
      <c r="J28" s="12">
        <v>2</v>
      </c>
      <c r="K28" s="17">
        <v>3</v>
      </c>
      <c r="L28" s="14">
        <v>1584</v>
      </c>
      <c r="M28" s="16">
        <v>291</v>
      </c>
      <c r="N28" s="18">
        <v>45485</v>
      </c>
      <c r="O28" s="24" t="s">
        <v>13</v>
      </c>
      <c r="R28" s="12"/>
    </row>
    <row r="29" spans="1:18" s="19" customFormat="1" ht="24.75" customHeight="1">
      <c r="A29" s="12">
        <v>27</v>
      </c>
      <c r="B29" s="12">
        <v>18</v>
      </c>
      <c r="C29" s="13" t="s">
        <v>129</v>
      </c>
      <c r="D29" s="14">
        <v>72</v>
      </c>
      <c r="E29" s="14">
        <v>156</v>
      </c>
      <c r="F29" s="15">
        <f t="shared" si="3"/>
        <v>-0.53846153846153844</v>
      </c>
      <c r="G29" s="16">
        <v>11</v>
      </c>
      <c r="H29" s="17" t="s">
        <v>15</v>
      </c>
      <c r="I29" s="17" t="s">
        <v>15</v>
      </c>
      <c r="J29" s="12">
        <v>2</v>
      </c>
      <c r="K29" s="17">
        <v>5</v>
      </c>
      <c r="L29" s="14">
        <v>18145</v>
      </c>
      <c r="M29" s="16">
        <v>2879</v>
      </c>
      <c r="N29" s="18">
        <v>45429</v>
      </c>
      <c r="O29" s="24" t="s">
        <v>13</v>
      </c>
      <c r="R29" s="12"/>
    </row>
    <row r="30" spans="1:18" s="19" customFormat="1" ht="24.75" customHeight="1">
      <c r="A30" s="12">
        <v>28</v>
      </c>
      <c r="B30" s="17">
        <v>32</v>
      </c>
      <c r="C30" s="13" t="s">
        <v>64</v>
      </c>
      <c r="D30" s="14">
        <v>52.4</v>
      </c>
      <c r="E30" s="14">
        <v>16</v>
      </c>
      <c r="F30" s="15">
        <f t="shared" si="3"/>
        <v>2.2749999999999999</v>
      </c>
      <c r="G30" s="16">
        <v>7</v>
      </c>
      <c r="H30" s="17">
        <v>1</v>
      </c>
      <c r="I30" s="17">
        <f>G30/H30</f>
        <v>7</v>
      </c>
      <c r="J30" s="12">
        <v>1</v>
      </c>
      <c r="K30" s="15" t="s">
        <v>15</v>
      </c>
      <c r="L30" s="14">
        <v>10113.800000000001</v>
      </c>
      <c r="M30" s="16">
        <v>1459</v>
      </c>
      <c r="N30" s="18">
        <v>45450</v>
      </c>
      <c r="O30" s="24" t="s">
        <v>14</v>
      </c>
      <c r="R30" s="12"/>
    </row>
    <row r="31" spans="1:18" s="19" customFormat="1" ht="24.75" customHeight="1">
      <c r="A31" s="12">
        <v>29</v>
      </c>
      <c r="B31" s="12">
        <v>25</v>
      </c>
      <c r="C31" s="13" t="s">
        <v>39</v>
      </c>
      <c r="D31" s="14">
        <v>44.4</v>
      </c>
      <c r="E31" s="14">
        <v>62.2</v>
      </c>
      <c r="F31" s="15">
        <f t="shared" si="3"/>
        <v>-0.28617363344051455</v>
      </c>
      <c r="G31" s="16">
        <v>6</v>
      </c>
      <c r="H31" s="17">
        <v>1</v>
      </c>
      <c r="I31" s="17">
        <f>G31/H31</f>
        <v>6</v>
      </c>
      <c r="J31" s="12">
        <v>1</v>
      </c>
      <c r="K31" s="17">
        <v>19</v>
      </c>
      <c r="L31" s="14">
        <v>68218.3</v>
      </c>
      <c r="M31" s="16">
        <v>10540</v>
      </c>
      <c r="N31" s="18">
        <v>45379</v>
      </c>
      <c r="O31" s="24" t="s">
        <v>23</v>
      </c>
      <c r="R31" s="12"/>
    </row>
    <row r="32" spans="1:18" s="19" customFormat="1" ht="24.75" customHeight="1">
      <c r="A32" s="12">
        <v>30</v>
      </c>
      <c r="B32" s="12">
        <v>13</v>
      </c>
      <c r="C32" s="13" t="s">
        <v>136</v>
      </c>
      <c r="D32" s="14">
        <v>42.96</v>
      </c>
      <c r="E32" s="14">
        <v>471</v>
      </c>
      <c r="F32" s="15">
        <f t="shared" si="3"/>
        <v>-0.90878980891719752</v>
      </c>
      <c r="G32" s="16">
        <v>8</v>
      </c>
      <c r="H32" s="17">
        <v>2</v>
      </c>
      <c r="I32" s="17">
        <f>G32/H32</f>
        <v>4</v>
      </c>
      <c r="J32" s="12">
        <v>1</v>
      </c>
      <c r="K32" s="17">
        <v>3</v>
      </c>
      <c r="L32" s="14">
        <v>8094.77</v>
      </c>
      <c r="M32" s="16">
        <v>1221</v>
      </c>
      <c r="N32" s="18">
        <v>45485</v>
      </c>
      <c r="O32" s="24" t="s">
        <v>137</v>
      </c>
      <c r="R32" s="12"/>
    </row>
    <row r="33" spans="1:18" s="19" customFormat="1" ht="24.75" customHeight="1">
      <c r="A33" s="12">
        <v>31</v>
      </c>
      <c r="B33" s="15" t="s">
        <v>15</v>
      </c>
      <c r="C33" s="13" t="s">
        <v>48</v>
      </c>
      <c r="D33" s="14">
        <v>30</v>
      </c>
      <c r="E33" s="15" t="s">
        <v>15</v>
      </c>
      <c r="F33" s="15" t="s">
        <v>15</v>
      </c>
      <c r="G33" s="16">
        <v>11</v>
      </c>
      <c r="H33" s="17">
        <v>3</v>
      </c>
      <c r="I33" s="17">
        <f>G33/H33</f>
        <v>3.6666666666666665</v>
      </c>
      <c r="J33" s="12">
        <v>1</v>
      </c>
      <c r="K33" s="15" t="s">
        <v>15</v>
      </c>
      <c r="L33" s="14">
        <v>1820.3</v>
      </c>
      <c r="M33" s="16">
        <v>546</v>
      </c>
      <c r="N33" s="18">
        <v>45443</v>
      </c>
      <c r="O33" s="24" t="s">
        <v>47</v>
      </c>
      <c r="R33" s="12"/>
    </row>
    <row r="34" spans="1:18" s="19" customFormat="1" ht="24.75" customHeight="1">
      <c r="A34" s="12">
        <v>32</v>
      </c>
      <c r="B34" s="12">
        <v>31</v>
      </c>
      <c r="C34" s="13" t="s">
        <v>85</v>
      </c>
      <c r="D34" s="14">
        <v>13</v>
      </c>
      <c r="E34" s="14">
        <v>23</v>
      </c>
      <c r="F34" s="15">
        <f>(D34-E34)/E34</f>
        <v>-0.43478260869565216</v>
      </c>
      <c r="G34" s="16">
        <v>3</v>
      </c>
      <c r="H34" s="17">
        <v>1</v>
      </c>
      <c r="I34" s="17">
        <f>G34/H34</f>
        <v>3</v>
      </c>
      <c r="J34" s="12">
        <v>1</v>
      </c>
      <c r="K34" s="17">
        <v>7</v>
      </c>
      <c r="L34" s="14">
        <v>2359.58</v>
      </c>
      <c r="M34" s="16">
        <v>409</v>
      </c>
      <c r="N34" s="18">
        <v>45457</v>
      </c>
      <c r="O34" s="24" t="s">
        <v>86</v>
      </c>
      <c r="R34" s="12"/>
    </row>
    <row r="35" spans="1:18" s="28" customFormat="1" ht="24.95" customHeight="1">
      <c r="A35" s="36" t="s">
        <v>24</v>
      </c>
      <c r="B35" s="43" t="s">
        <v>24</v>
      </c>
      <c r="C35" s="37" t="s">
        <v>158</v>
      </c>
      <c r="D35" s="38">
        <f>SUM(Table132345678910[Pajamos 
(GBO)])</f>
        <v>305855.56000000006</v>
      </c>
      <c r="E35" s="38" t="s">
        <v>152</v>
      </c>
      <c r="F35" s="39">
        <f t="shared" ref="F35" si="4">(D35-E35)/E35</f>
        <v>0.75923638392472004</v>
      </c>
      <c r="G35" s="40">
        <f>SUM(Table132345678910[Žiūrovų sk. 
(ADM)])</f>
        <v>43273</v>
      </c>
      <c r="H35" s="36"/>
      <c r="I35" s="36"/>
      <c r="J35" s="36"/>
      <c r="K35" s="45"/>
      <c r="L35" s="41"/>
      <c r="M35" s="36"/>
      <c r="N35" s="36"/>
      <c r="O35" s="36" t="s">
        <v>24</v>
      </c>
    </row>
    <row r="36" spans="1:18" hidden="1">
      <c r="F36" s="3"/>
      <c r="L36" s="2"/>
    </row>
    <row r="37" spans="1:18" hidden="1">
      <c r="F37" s="3"/>
      <c r="L37" s="2"/>
    </row>
    <row r="38" spans="1:18" hidden="1">
      <c r="F38" s="3"/>
      <c r="L38" s="2"/>
    </row>
    <row r="39" spans="1:18" hidden="1">
      <c r="F39" s="3"/>
      <c r="L39" s="2"/>
    </row>
    <row r="40" spans="1:18" hidden="1">
      <c r="F40" s="3"/>
      <c r="L40" s="2"/>
    </row>
    <row r="41" spans="1:18" hidden="1">
      <c r="F41" s="3"/>
      <c r="L41" s="2"/>
    </row>
    <row r="42" spans="1:18" hidden="1">
      <c r="F42" s="3"/>
      <c r="L42" s="2"/>
    </row>
    <row r="43" spans="1:18" hidden="1">
      <c r="F43" s="3"/>
      <c r="L43" s="2"/>
    </row>
    <row r="44" spans="1:18" hidden="1">
      <c r="F44" s="3"/>
      <c r="L44" s="2"/>
    </row>
    <row r="45" spans="1:18" hidden="1">
      <c r="F45" s="3"/>
      <c r="L45" s="2"/>
    </row>
    <row r="46" spans="1:18" hidden="1">
      <c r="F46" s="3"/>
      <c r="L46" s="2"/>
    </row>
    <row r="47" spans="1:18" hidden="1">
      <c r="F47" s="3"/>
      <c r="L47" s="2"/>
    </row>
    <row r="48" spans="1:18" hidden="1">
      <c r="F48" s="3"/>
      <c r="L48" s="2"/>
    </row>
    <row r="49" spans="6:6" hidden="1">
      <c r="F49" s="3"/>
    </row>
    <row r="50" spans="6:6" hidden="1">
      <c r="F50" s="3"/>
    </row>
    <row r="51" spans="6:6" hidden="1">
      <c r="F51" s="3"/>
    </row>
    <row r="52" spans="6:6" hidden="1">
      <c r="F52" s="3"/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692B-4C70-4239-9AA2-E503BEC61CE6}">
  <dimension ref="A1:XFC53"/>
  <sheetViews>
    <sheetView topLeftCell="A13" zoomScale="60" zoomScaleNormal="60" workbookViewId="0">
      <selection activeCell="D34" sqref="D34"/>
    </sheetView>
  </sheetViews>
  <sheetFormatPr defaultColWidth="0" defaultRowHeight="11.25" customHeight="1" zeroHeight="1"/>
  <cols>
    <col min="1" max="1" width="4.7109375" style="1" customWidth="1"/>
    <col min="2" max="2" width="4.7109375" style="44" customWidth="1"/>
    <col min="3" max="3" width="30.7109375" style="1" customWidth="1"/>
    <col min="4" max="4" width="20.7109375" style="1" customWidth="1"/>
    <col min="5" max="5" width="20.7109375" style="27" customWidth="1"/>
    <col min="6" max="6" width="20.7109375" style="26" customWidth="1"/>
    <col min="7" max="10" width="20.7109375" style="1" customWidth="1"/>
    <col min="11" max="11" width="20.7109375" style="44" customWidth="1"/>
    <col min="12" max="12" width="20.7109375" style="27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50" t="s">
        <v>141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8" s="5" customFormat="1" ht="63.75" customHeight="1" thickBot="1">
      <c r="A2" s="30" t="s">
        <v>21</v>
      </c>
      <c r="B2" s="31" t="s">
        <v>22</v>
      </c>
      <c r="C2" s="32" t="s">
        <v>0</v>
      </c>
      <c r="D2" s="32" t="s">
        <v>1</v>
      </c>
      <c r="E2" s="32" t="s">
        <v>20</v>
      </c>
      <c r="F2" s="34" t="s">
        <v>2</v>
      </c>
      <c r="G2" s="32" t="s">
        <v>3</v>
      </c>
      <c r="H2" s="32" t="s">
        <v>4</v>
      </c>
      <c r="I2" s="32" t="s">
        <v>16</v>
      </c>
      <c r="J2" s="32" t="s">
        <v>10</v>
      </c>
      <c r="K2" s="42" t="s">
        <v>5</v>
      </c>
      <c r="L2" s="33" t="s">
        <v>6</v>
      </c>
      <c r="M2" s="32" t="s">
        <v>9</v>
      </c>
      <c r="N2" s="32" t="s">
        <v>8</v>
      </c>
      <c r="O2" s="35" t="s">
        <v>7</v>
      </c>
    </row>
    <row r="3" spans="1:18" s="19" customFormat="1" ht="24.95" customHeight="1">
      <c r="A3" s="12">
        <v>1</v>
      </c>
      <c r="B3" s="12">
        <v>1</v>
      </c>
      <c r="C3" s="13" t="s">
        <v>122</v>
      </c>
      <c r="D3" s="14">
        <v>65541.759999999995</v>
      </c>
      <c r="E3" s="14">
        <v>124422.7</v>
      </c>
      <c r="F3" s="15">
        <f>(D3-E3)/E3</f>
        <v>-0.47323309974787564</v>
      </c>
      <c r="G3" s="16">
        <v>10495</v>
      </c>
      <c r="H3" s="17">
        <v>254</v>
      </c>
      <c r="I3" s="17">
        <f t="shared" ref="I3:I8" si="0">G3/H3</f>
        <v>41.318897637795274</v>
      </c>
      <c r="J3" s="12">
        <v>24</v>
      </c>
      <c r="K3" s="17">
        <v>3</v>
      </c>
      <c r="L3" s="14">
        <v>642518.15</v>
      </c>
      <c r="M3" s="16">
        <v>108611</v>
      </c>
      <c r="N3" s="18">
        <v>45478</v>
      </c>
      <c r="O3" s="24" t="s">
        <v>45</v>
      </c>
    </row>
    <row r="4" spans="1:18" s="19" customFormat="1" ht="24.95" customHeight="1">
      <c r="A4" s="12">
        <v>2</v>
      </c>
      <c r="B4" s="17" t="s">
        <v>17</v>
      </c>
      <c r="C4" s="13" t="s">
        <v>144</v>
      </c>
      <c r="D4" s="14">
        <v>28935.040000000001</v>
      </c>
      <c r="E4" s="15" t="s">
        <v>15</v>
      </c>
      <c r="F4" s="15" t="s">
        <v>15</v>
      </c>
      <c r="G4" s="16">
        <v>3942</v>
      </c>
      <c r="H4" s="17">
        <v>126</v>
      </c>
      <c r="I4" s="17">
        <f t="shared" si="0"/>
        <v>31.285714285714285</v>
      </c>
      <c r="J4" s="12">
        <v>14</v>
      </c>
      <c r="K4" s="17">
        <v>1</v>
      </c>
      <c r="L4" s="14">
        <v>31858.04</v>
      </c>
      <c r="M4" s="16">
        <v>4365</v>
      </c>
      <c r="N4" s="18">
        <v>45492</v>
      </c>
      <c r="O4" s="24" t="s">
        <v>102</v>
      </c>
    </row>
    <row r="5" spans="1:18" s="19" customFormat="1" ht="24.95" customHeight="1">
      <c r="A5" s="12">
        <v>3</v>
      </c>
      <c r="B5" s="12">
        <v>2</v>
      </c>
      <c r="C5" s="20" t="s">
        <v>91</v>
      </c>
      <c r="D5" s="14">
        <v>28617</v>
      </c>
      <c r="E5" s="14">
        <v>48174.62</v>
      </c>
      <c r="F5" s="15">
        <f>(D5-E5)/E5</f>
        <v>-0.40597351883626692</v>
      </c>
      <c r="G5" s="16">
        <v>4880</v>
      </c>
      <c r="H5" s="12">
        <v>155</v>
      </c>
      <c r="I5" s="17">
        <f t="shared" si="0"/>
        <v>31.483870967741936</v>
      </c>
      <c r="J5" s="17">
        <v>19</v>
      </c>
      <c r="K5" s="17">
        <v>6</v>
      </c>
      <c r="L5" s="14">
        <v>1044852.74</v>
      </c>
      <c r="M5" s="16">
        <v>177572</v>
      </c>
      <c r="N5" s="18">
        <v>45457</v>
      </c>
      <c r="O5" s="24" t="s">
        <v>18</v>
      </c>
      <c r="R5" s="12"/>
    </row>
    <row r="6" spans="1:18" s="19" customFormat="1" ht="24.95" customHeight="1">
      <c r="A6" s="12">
        <v>4</v>
      </c>
      <c r="B6" s="17" t="s">
        <v>17</v>
      </c>
      <c r="C6" s="13" t="s">
        <v>145</v>
      </c>
      <c r="D6" s="14">
        <v>20959.45</v>
      </c>
      <c r="E6" s="15" t="s">
        <v>15</v>
      </c>
      <c r="F6" s="15" t="s">
        <v>15</v>
      </c>
      <c r="G6" s="16">
        <v>2538</v>
      </c>
      <c r="H6" s="17">
        <v>117</v>
      </c>
      <c r="I6" s="17">
        <f t="shared" si="0"/>
        <v>21.692307692307693</v>
      </c>
      <c r="J6" s="12">
        <v>14</v>
      </c>
      <c r="K6" s="17">
        <v>1</v>
      </c>
      <c r="L6" s="14">
        <v>23504.21</v>
      </c>
      <c r="M6" s="16">
        <v>2891</v>
      </c>
      <c r="N6" s="18">
        <v>45492</v>
      </c>
      <c r="O6" s="24" t="s">
        <v>12</v>
      </c>
      <c r="R6" s="12"/>
    </row>
    <row r="7" spans="1:18" s="19" customFormat="1" ht="24.95" customHeight="1">
      <c r="A7" s="12">
        <v>5</v>
      </c>
      <c r="B7" s="12">
        <v>3</v>
      </c>
      <c r="C7" s="13" t="s">
        <v>114</v>
      </c>
      <c r="D7" s="22">
        <v>9005.7800000000007</v>
      </c>
      <c r="E7" s="22">
        <v>16260.74</v>
      </c>
      <c r="F7" s="15">
        <f>(D7-E7)/E7</f>
        <v>-0.44616419670937479</v>
      </c>
      <c r="G7" s="23">
        <v>1206</v>
      </c>
      <c r="H7" s="16">
        <v>58</v>
      </c>
      <c r="I7" s="17">
        <f t="shared" si="0"/>
        <v>20.793103448275861</v>
      </c>
      <c r="J7" s="16">
        <v>11</v>
      </c>
      <c r="K7" s="17">
        <v>4</v>
      </c>
      <c r="L7" s="22">
        <v>147004.24</v>
      </c>
      <c r="M7" s="23">
        <v>20512</v>
      </c>
      <c r="N7" s="18">
        <v>45471</v>
      </c>
      <c r="O7" s="24" t="s">
        <v>115</v>
      </c>
      <c r="R7" s="12"/>
    </row>
    <row r="8" spans="1:18" s="19" customFormat="1" ht="24.95" customHeight="1">
      <c r="A8" s="12">
        <v>6</v>
      </c>
      <c r="B8" s="12">
        <v>4</v>
      </c>
      <c r="C8" s="13" t="s">
        <v>134</v>
      </c>
      <c r="D8" s="14">
        <v>4006</v>
      </c>
      <c r="E8" s="14">
        <v>10534.15</v>
      </c>
      <c r="F8" s="15">
        <f>(D8-E8)/E8</f>
        <v>-0.61971302857848043</v>
      </c>
      <c r="G8" s="16">
        <v>556</v>
      </c>
      <c r="H8" s="17">
        <v>44</v>
      </c>
      <c r="I8" s="17">
        <f t="shared" si="0"/>
        <v>12.636363636363637</v>
      </c>
      <c r="J8" s="12">
        <v>13</v>
      </c>
      <c r="K8" s="17">
        <v>2</v>
      </c>
      <c r="L8" s="14">
        <v>29933.72</v>
      </c>
      <c r="M8" s="16">
        <v>4843</v>
      </c>
      <c r="N8" s="18">
        <v>45485</v>
      </c>
      <c r="O8" s="24" t="s">
        <v>43</v>
      </c>
      <c r="R8" s="12"/>
    </row>
    <row r="9" spans="1:18" s="19" customFormat="1" ht="24.95" customHeight="1">
      <c r="A9" s="12">
        <v>7</v>
      </c>
      <c r="B9" s="17" t="s">
        <v>17</v>
      </c>
      <c r="C9" s="7" t="s">
        <v>143</v>
      </c>
      <c r="D9" s="8">
        <v>3500</v>
      </c>
      <c r="E9" s="15" t="s">
        <v>15</v>
      </c>
      <c r="F9" s="15" t="s">
        <v>15</v>
      </c>
      <c r="G9" s="9">
        <v>714</v>
      </c>
      <c r="H9" s="15" t="s">
        <v>15</v>
      </c>
      <c r="I9" s="15" t="s">
        <v>15</v>
      </c>
      <c r="J9" s="6">
        <v>14</v>
      </c>
      <c r="K9" s="10">
        <v>1</v>
      </c>
      <c r="L9" s="8">
        <v>3500</v>
      </c>
      <c r="M9" s="9">
        <v>714</v>
      </c>
      <c r="N9" s="11">
        <v>45492</v>
      </c>
      <c r="O9" s="24" t="s">
        <v>13</v>
      </c>
      <c r="R9" s="12"/>
    </row>
    <row r="10" spans="1:18" s="19" customFormat="1" ht="24.95" customHeight="1">
      <c r="A10" s="12">
        <v>8</v>
      </c>
      <c r="B10" s="12">
        <v>8</v>
      </c>
      <c r="C10" s="13" t="s">
        <v>123</v>
      </c>
      <c r="D10" s="22">
        <v>3057</v>
      </c>
      <c r="E10" s="22">
        <v>5197.2700000000004</v>
      </c>
      <c r="F10" s="15">
        <f t="shared" ref="F10:F16" si="1">(D10-E10)/E10</f>
        <v>-0.4118065830714972</v>
      </c>
      <c r="G10" s="23">
        <v>433</v>
      </c>
      <c r="H10" s="16">
        <v>27</v>
      </c>
      <c r="I10" s="17">
        <f>G10/H10</f>
        <v>16.037037037037038</v>
      </c>
      <c r="J10" s="16">
        <v>6</v>
      </c>
      <c r="K10" s="17">
        <v>3</v>
      </c>
      <c r="L10" s="22">
        <v>38068.53</v>
      </c>
      <c r="M10" s="23">
        <v>5630</v>
      </c>
      <c r="N10" s="18">
        <v>45478</v>
      </c>
      <c r="O10" s="24" t="s">
        <v>18</v>
      </c>
      <c r="R10" s="12"/>
    </row>
    <row r="11" spans="1:18" s="19" customFormat="1" ht="24.95" customHeight="1">
      <c r="A11" s="12">
        <v>9</v>
      </c>
      <c r="B11" s="12">
        <v>6</v>
      </c>
      <c r="C11" s="13" t="s">
        <v>25</v>
      </c>
      <c r="D11" s="14">
        <v>2477.9499999999998</v>
      </c>
      <c r="E11" s="14">
        <v>5672.77</v>
      </c>
      <c r="F11" s="15">
        <f t="shared" si="1"/>
        <v>-0.56318518113725757</v>
      </c>
      <c r="G11" s="16">
        <v>446</v>
      </c>
      <c r="H11" s="12">
        <v>34</v>
      </c>
      <c r="I11" s="17">
        <f>G11/H11</f>
        <v>13.117647058823529</v>
      </c>
      <c r="J11" s="12">
        <v>9</v>
      </c>
      <c r="K11" s="17">
        <v>9</v>
      </c>
      <c r="L11" s="14">
        <v>526417.54</v>
      </c>
      <c r="M11" s="16">
        <v>97546</v>
      </c>
      <c r="N11" s="18">
        <v>45436</v>
      </c>
      <c r="O11" s="24" t="s">
        <v>43</v>
      </c>
      <c r="R11" s="12"/>
    </row>
    <row r="12" spans="1:18" s="19" customFormat="1" ht="24.75" customHeight="1">
      <c r="A12" s="12">
        <v>10</v>
      </c>
      <c r="B12" s="12">
        <v>5</v>
      </c>
      <c r="C12" s="13" t="s">
        <v>138</v>
      </c>
      <c r="D12" s="14">
        <v>2341.83</v>
      </c>
      <c r="E12" s="14">
        <v>9028.84</v>
      </c>
      <c r="F12" s="15">
        <f t="shared" si="1"/>
        <v>-0.7406278104385503</v>
      </c>
      <c r="G12" s="16">
        <v>327</v>
      </c>
      <c r="H12" s="17">
        <v>35</v>
      </c>
      <c r="I12" s="17">
        <f>G12/H12</f>
        <v>9.3428571428571434</v>
      </c>
      <c r="J12" s="12">
        <v>11</v>
      </c>
      <c r="K12" s="17">
        <v>2</v>
      </c>
      <c r="L12" s="14">
        <v>18152.64</v>
      </c>
      <c r="M12" s="16">
        <v>2811</v>
      </c>
      <c r="N12" s="18">
        <v>45485</v>
      </c>
      <c r="O12" s="24" t="s">
        <v>45</v>
      </c>
      <c r="R12" s="12"/>
    </row>
    <row r="13" spans="1:18" s="19" customFormat="1" ht="24.95" customHeight="1">
      <c r="A13" s="12">
        <v>11</v>
      </c>
      <c r="B13" s="12">
        <v>10</v>
      </c>
      <c r="C13" s="13" t="s">
        <v>68</v>
      </c>
      <c r="D13" s="14">
        <v>1389.37</v>
      </c>
      <c r="E13" s="14">
        <v>4148.3999999999996</v>
      </c>
      <c r="F13" s="15">
        <f t="shared" si="1"/>
        <v>-0.66508292353678522</v>
      </c>
      <c r="G13" s="16">
        <v>190</v>
      </c>
      <c r="H13" s="17">
        <v>7</v>
      </c>
      <c r="I13" s="17">
        <f>G13/H13</f>
        <v>27.142857142857142</v>
      </c>
      <c r="J13" s="12">
        <v>3</v>
      </c>
      <c r="K13" s="17">
        <v>7</v>
      </c>
      <c r="L13" s="14">
        <v>233167.47</v>
      </c>
      <c r="M13" s="16">
        <v>31502</v>
      </c>
      <c r="N13" s="18">
        <v>45450</v>
      </c>
      <c r="O13" s="24" t="s">
        <v>43</v>
      </c>
      <c r="R13" s="12"/>
    </row>
    <row r="14" spans="1:18" s="19" customFormat="1" ht="24.95" customHeight="1">
      <c r="A14" s="12">
        <v>12</v>
      </c>
      <c r="B14" s="12">
        <v>7</v>
      </c>
      <c r="C14" s="13" t="s">
        <v>126</v>
      </c>
      <c r="D14" s="14">
        <v>1115</v>
      </c>
      <c r="E14" s="14">
        <v>5520</v>
      </c>
      <c r="F14" s="15">
        <f t="shared" si="1"/>
        <v>-0.79800724637681164</v>
      </c>
      <c r="G14" s="16">
        <v>144</v>
      </c>
      <c r="H14" s="17" t="s">
        <v>15</v>
      </c>
      <c r="I14" s="17" t="s">
        <v>15</v>
      </c>
      <c r="J14" s="12">
        <v>3</v>
      </c>
      <c r="K14" s="17">
        <v>3</v>
      </c>
      <c r="L14" s="14">
        <v>31014</v>
      </c>
      <c r="M14" s="16">
        <v>4536</v>
      </c>
      <c r="N14" s="18">
        <v>45478</v>
      </c>
      <c r="O14" s="24" t="s">
        <v>13</v>
      </c>
      <c r="R14" s="12"/>
    </row>
    <row r="15" spans="1:18" s="19" customFormat="1" ht="24.95" customHeight="1">
      <c r="A15" s="12">
        <v>13</v>
      </c>
      <c r="B15" s="12">
        <v>9</v>
      </c>
      <c r="C15" s="13" t="s">
        <v>136</v>
      </c>
      <c r="D15" s="14">
        <v>471</v>
      </c>
      <c r="E15" s="14">
        <v>4228.33</v>
      </c>
      <c r="F15" s="15">
        <f t="shared" si="1"/>
        <v>-0.88860850501261723</v>
      </c>
      <c r="G15" s="16">
        <v>63</v>
      </c>
      <c r="H15" s="17">
        <v>7</v>
      </c>
      <c r="I15" s="17">
        <f>G15/H15</f>
        <v>9</v>
      </c>
      <c r="J15" s="12">
        <v>4</v>
      </c>
      <c r="K15" s="17">
        <v>2</v>
      </c>
      <c r="L15" s="14">
        <v>7930.31</v>
      </c>
      <c r="M15" s="16">
        <v>1198</v>
      </c>
      <c r="N15" s="18">
        <v>45485</v>
      </c>
      <c r="O15" s="24" t="s">
        <v>137</v>
      </c>
      <c r="R15" s="12"/>
    </row>
    <row r="16" spans="1:18" s="19" customFormat="1" ht="24.95" customHeight="1">
      <c r="A16" s="12">
        <v>14</v>
      </c>
      <c r="B16" s="12">
        <v>14</v>
      </c>
      <c r="C16" s="20" t="s">
        <v>100</v>
      </c>
      <c r="D16" s="14">
        <v>441.4</v>
      </c>
      <c r="E16" s="14">
        <v>421.4</v>
      </c>
      <c r="F16" s="15">
        <f t="shared" si="1"/>
        <v>4.74608448030375E-2</v>
      </c>
      <c r="G16" s="16">
        <v>75</v>
      </c>
      <c r="H16" s="12">
        <v>7</v>
      </c>
      <c r="I16" s="17">
        <f>G16/H16</f>
        <v>10.714285714285714</v>
      </c>
      <c r="J16" s="12">
        <v>4</v>
      </c>
      <c r="K16" s="17">
        <v>5</v>
      </c>
      <c r="L16" s="14">
        <v>21184.930000000004</v>
      </c>
      <c r="M16" s="16">
        <v>3363</v>
      </c>
      <c r="N16" s="18">
        <v>45464</v>
      </c>
      <c r="O16" s="29" t="s">
        <v>14</v>
      </c>
      <c r="R16" s="12"/>
    </row>
    <row r="17" spans="1:18" s="19" customFormat="1" ht="24.95" customHeight="1">
      <c r="A17" s="12">
        <v>15</v>
      </c>
      <c r="B17" s="17" t="s">
        <v>17</v>
      </c>
      <c r="C17" s="7" t="s">
        <v>142</v>
      </c>
      <c r="D17" s="8">
        <v>375.1</v>
      </c>
      <c r="E17" s="15" t="s">
        <v>15</v>
      </c>
      <c r="F17" s="15" t="s">
        <v>15</v>
      </c>
      <c r="G17" s="9">
        <v>65</v>
      </c>
      <c r="H17" s="10">
        <v>7</v>
      </c>
      <c r="I17" s="10">
        <f>G17/H17</f>
        <v>9.2857142857142865</v>
      </c>
      <c r="J17" s="6">
        <v>4</v>
      </c>
      <c r="K17" s="10">
        <v>1</v>
      </c>
      <c r="L17" s="8">
        <v>375.1</v>
      </c>
      <c r="M17" s="9">
        <v>65</v>
      </c>
      <c r="N17" s="11">
        <v>45492</v>
      </c>
      <c r="O17" s="24" t="s">
        <v>86</v>
      </c>
      <c r="R17" s="12"/>
    </row>
    <row r="18" spans="1:18" s="19" customFormat="1" ht="24.95" customHeight="1">
      <c r="A18" s="12">
        <v>16</v>
      </c>
      <c r="B18" s="17">
        <v>12</v>
      </c>
      <c r="C18" s="13" t="s">
        <v>118</v>
      </c>
      <c r="D18" s="14">
        <v>255</v>
      </c>
      <c r="E18" s="14">
        <v>661.89</v>
      </c>
      <c r="F18" s="15">
        <f>(D18-E18)/E18</f>
        <v>-0.61473960930063909</v>
      </c>
      <c r="G18" s="16">
        <v>30</v>
      </c>
      <c r="H18" s="17">
        <v>6</v>
      </c>
      <c r="I18" s="17">
        <f>G18/H18</f>
        <v>5</v>
      </c>
      <c r="J18" s="12">
        <v>1</v>
      </c>
      <c r="K18" s="17">
        <v>4</v>
      </c>
      <c r="L18" s="14">
        <v>11716.39</v>
      </c>
      <c r="M18" s="16">
        <v>1913</v>
      </c>
      <c r="N18" s="18">
        <v>45471</v>
      </c>
      <c r="O18" s="24" t="s">
        <v>19</v>
      </c>
      <c r="R18" s="12"/>
    </row>
    <row r="19" spans="1:18" s="19" customFormat="1" ht="24.95" customHeight="1">
      <c r="A19" s="12">
        <v>17</v>
      </c>
      <c r="B19" s="12">
        <v>17</v>
      </c>
      <c r="C19" s="13" t="s">
        <v>117</v>
      </c>
      <c r="D19" s="22">
        <v>172.40000000000009</v>
      </c>
      <c r="E19" s="22">
        <v>176</v>
      </c>
      <c r="F19" s="15">
        <f>(D19-E19)/E19</f>
        <v>-2.0454545454544937E-2</v>
      </c>
      <c r="G19" s="23">
        <v>24</v>
      </c>
      <c r="H19" s="16">
        <v>3</v>
      </c>
      <c r="I19" s="17">
        <f>G19/H19</f>
        <v>8</v>
      </c>
      <c r="J19" s="16">
        <v>2</v>
      </c>
      <c r="K19" s="17">
        <v>4</v>
      </c>
      <c r="L19" s="22">
        <v>3818.34</v>
      </c>
      <c r="M19" s="23">
        <v>669</v>
      </c>
      <c r="N19" s="18">
        <v>45471</v>
      </c>
      <c r="O19" s="24" t="s">
        <v>80</v>
      </c>
      <c r="R19" s="12"/>
    </row>
    <row r="20" spans="1:18" s="19" customFormat="1" ht="24.95" customHeight="1">
      <c r="A20" s="12">
        <v>18</v>
      </c>
      <c r="B20" s="12">
        <v>19</v>
      </c>
      <c r="C20" s="13" t="s">
        <v>129</v>
      </c>
      <c r="D20" s="14">
        <v>156</v>
      </c>
      <c r="E20" s="14">
        <v>149</v>
      </c>
      <c r="F20" s="15">
        <f>(D20-E20)/E20</f>
        <v>4.6979865771812082E-2</v>
      </c>
      <c r="G20" s="16">
        <v>23</v>
      </c>
      <c r="H20" s="17" t="s">
        <v>15</v>
      </c>
      <c r="I20" s="17" t="s">
        <v>15</v>
      </c>
      <c r="J20" s="12">
        <v>2</v>
      </c>
      <c r="K20" s="17">
        <v>4</v>
      </c>
      <c r="L20" s="14">
        <v>17962</v>
      </c>
      <c r="M20" s="16">
        <v>2849</v>
      </c>
      <c r="N20" s="18">
        <v>45429</v>
      </c>
      <c r="O20" s="24" t="s">
        <v>13</v>
      </c>
      <c r="R20" s="12"/>
    </row>
    <row r="21" spans="1:18" s="19" customFormat="1" ht="24.95" customHeight="1">
      <c r="A21" s="12">
        <v>19</v>
      </c>
      <c r="B21" s="15" t="s">
        <v>15</v>
      </c>
      <c r="C21" s="13" t="s">
        <v>147</v>
      </c>
      <c r="D21" s="14">
        <v>145</v>
      </c>
      <c r="E21" s="14" t="s">
        <v>15</v>
      </c>
      <c r="F21" s="15" t="s">
        <v>15</v>
      </c>
      <c r="G21" s="16">
        <v>58</v>
      </c>
      <c r="H21" s="17">
        <v>12</v>
      </c>
      <c r="I21" s="17">
        <f>G21/H21</f>
        <v>4.833333333333333</v>
      </c>
      <c r="J21" s="12">
        <v>4</v>
      </c>
      <c r="K21" s="17" t="s">
        <v>15</v>
      </c>
      <c r="L21" s="14">
        <v>311744.55</v>
      </c>
      <c r="M21" s="16">
        <v>60247</v>
      </c>
      <c r="N21" s="18" t="s">
        <v>148</v>
      </c>
      <c r="O21" s="24" t="s">
        <v>44</v>
      </c>
      <c r="R21" s="12"/>
    </row>
    <row r="22" spans="1:18" s="19" customFormat="1" ht="24.95" customHeight="1">
      <c r="A22" s="12">
        <v>20</v>
      </c>
      <c r="B22" s="12">
        <v>21</v>
      </c>
      <c r="C22" s="20" t="s">
        <v>110</v>
      </c>
      <c r="D22" s="14">
        <v>143.4</v>
      </c>
      <c r="E22" s="14">
        <v>38.200000000000003</v>
      </c>
      <c r="F22" s="15">
        <f>(D22-E22)/E22</f>
        <v>2.7539267015706805</v>
      </c>
      <c r="G22" s="16">
        <v>22</v>
      </c>
      <c r="H22" s="12">
        <v>3</v>
      </c>
      <c r="I22" s="17">
        <v>24.833333333333332</v>
      </c>
      <c r="J22" s="12">
        <v>3</v>
      </c>
      <c r="K22" s="15" t="s">
        <v>15</v>
      </c>
      <c r="L22" s="14">
        <v>213158.6</v>
      </c>
      <c r="M22" s="16">
        <v>32989</v>
      </c>
      <c r="N22" s="18">
        <v>45191</v>
      </c>
      <c r="O22" s="29" t="s">
        <v>23</v>
      </c>
      <c r="R22" s="12"/>
    </row>
    <row r="23" spans="1:18" s="19" customFormat="1" ht="24.95" customHeight="1">
      <c r="A23" s="12">
        <v>21</v>
      </c>
      <c r="B23" s="15" t="s">
        <v>15</v>
      </c>
      <c r="C23" s="13" t="s">
        <v>82</v>
      </c>
      <c r="D23" s="14">
        <v>128</v>
      </c>
      <c r="E23" s="14" t="s">
        <v>15</v>
      </c>
      <c r="F23" s="15" t="s">
        <v>15</v>
      </c>
      <c r="G23" s="16">
        <v>22</v>
      </c>
      <c r="H23" s="17">
        <v>1</v>
      </c>
      <c r="I23" s="17">
        <f>G23/H23</f>
        <v>22</v>
      </c>
      <c r="J23" s="12">
        <v>1</v>
      </c>
      <c r="K23" s="17" t="s">
        <v>15</v>
      </c>
      <c r="L23" s="14">
        <v>11834.25</v>
      </c>
      <c r="M23" s="16">
        <v>1894</v>
      </c>
      <c r="N23" s="18">
        <v>45408</v>
      </c>
      <c r="O23" s="24" t="s">
        <v>80</v>
      </c>
      <c r="R23" s="12"/>
    </row>
    <row r="24" spans="1:18" s="19" customFormat="1" ht="24.95" customHeight="1">
      <c r="A24" s="12">
        <v>22</v>
      </c>
      <c r="B24" s="15" t="s">
        <v>15</v>
      </c>
      <c r="C24" s="13" t="s">
        <v>103</v>
      </c>
      <c r="D24" s="14">
        <v>120</v>
      </c>
      <c r="E24" s="15" t="s">
        <v>15</v>
      </c>
      <c r="F24" s="15" t="s">
        <v>15</v>
      </c>
      <c r="G24" s="16">
        <v>48</v>
      </c>
      <c r="H24" s="17">
        <v>12</v>
      </c>
      <c r="I24" s="17">
        <f>G24/H24</f>
        <v>4</v>
      </c>
      <c r="J24" s="12">
        <v>4</v>
      </c>
      <c r="K24" s="15" t="s">
        <v>15</v>
      </c>
      <c r="L24" s="14">
        <v>154258.32999999999</v>
      </c>
      <c r="M24" s="16">
        <v>29948</v>
      </c>
      <c r="N24" s="18">
        <v>45184</v>
      </c>
      <c r="O24" s="24" t="s">
        <v>11</v>
      </c>
      <c r="R24" s="12"/>
    </row>
    <row r="25" spans="1:18" s="19" customFormat="1" ht="24.75" customHeight="1">
      <c r="A25" s="12">
        <v>23</v>
      </c>
      <c r="B25" s="12">
        <v>13</v>
      </c>
      <c r="C25" s="13" t="s">
        <v>133</v>
      </c>
      <c r="D25" s="14">
        <v>100</v>
      </c>
      <c r="E25" s="14">
        <v>559</v>
      </c>
      <c r="F25" s="15">
        <f>(D25-E25)/E25</f>
        <v>-0.82110912343470488</v>
      </c>
      <c r="G25" s="16">
        <v>20</v>
      </c>
      <c r="H25" s="15" t="s">
        <v>15</v>
      </c>
      <c r="I25" s="15" t="s">
        <v>15</v>
      </c>
      <c r="J25" s="12">
        <v>2</v>
      </c>
      <c r="K25" s="17">
        <v>2</v>
      </c>
      <c r="L25" s="14">
        <v>1480</v>
      </c>
      <c r="M25" s="16">
        <v>265</v>
      </c>
      <c r="N25" s="18">
        <v>45485</v>
      </c>
      <c r="O25" s="24" t="s">
        <v>13</v>
      </c>
      <c r="R25" s="12"/>
    </row>
    <row r="26" spans="1:18" s="19" customFormat="1" ht="24.75" customHeight="1">
      <c r="A26" s="12">
        <v>24</v>
      </c>
      <c r="B26" s="15" t="s">
        <v>15</v>
      </c>
      <c r="C26" s="13" t="s">
        <v>111</v>
      </c>
      <c r="D26" s="14">
        <v>85</v>
      </c>
      <c r="E26" s="15" t="s">
        <v>15</v>
      </c>
      <c r="F26" s="15" t="s">
        <v>15</v>
      </c>
      <c r="G26" s="16">
        <v>17</v>
      </c>
      <c r="H26" s="17">
        <v>1</v>
      </c>
      <c r="I26" s="17">
        <f t="shared" ref="I26:I35" si="2">G26/H26</f>
        <v>17</v>
      </c>
      <c r="J26" s="12">
        <v>1</v>
      </c>
      <c r="K26" s="15" t="s">
        <v>15</v>
      </c>
      <c r="L26" s="14">
        <v>6881.41</v>
      </c>
      <c r="M26" s="16">
        <v>1583</v>
      </c>
      <c r="N26" s="18">
        <v>45239</v>
      </c>
      <c r="O26" s="24" t="s">
        <v>14</v>
      </c>
      <c r="R26" s="12"/>
    </row>
    <row r="27" spans="1:18" s="19" customFormat="1" ht="24.75" customHeight="1">
      <c r="A27" s="12">
        <v>25</v>
      </c>
      <c r="B27" s="12">
        <v>22</v>
      </c>
      <c r="C27" s="13" t="s">
        <v>39</v>
      </c>
      <c r="D27" s="14">
        <v>62.2</v>
      </c>
      <c r="E27" s="14">
        <v>36.4</v>
      </c>
      <c r="F27" s="15">
        <f>(D27-E27)/E27</f>
        <v>0.70879120879120894</v>
      </c>
      <c r="G27" s="16">
        <v>8</v>
      </c>
      <c r="H27" s="17">
        <v>3</v>
      </c>
      <c r="I27" s="17">
        <f t="shared" si="2"/>
        <v>2.6666666666666665</v>
      </c>
      <c r="J27" s="12">
        <v>1</v>
      </c>
      <c r="K27" s="17">
        <v>18</v>
      </c>
      <c r="L27" s="14">
        <v>68173.899999999994</v>
      </c>
      <c r="M27" s="16">
        <v>10534</v>
      </c>
      <c r="N27" s="18">
        <v>45379</v>
      </c>
      <c r="O27" s="24" t="s">
        <v>23</v>
      </c>
      <c r="R27" s="12"/>
    </row>
    <row r="28" spans="1:18" s="19" customFormat="1" ht="24.75" customHeight="1">
      <c r="A28" s="12">
        <v>26</v>
      </c>
      <c r="B28" s="15" t="s">
        <v>15</v>
      </c>
      <c r="C28" s="13" t="s">
        <v>81</v>
      </c>
      <c r="D28" s="14">
        <v>49</v>
      </c>
      <c r="E28" s="15" t="s">
        <v>15</v>
      </c>
      <c r="F28" s="15" t="s">
        <v>15</v>
      </c>
      <c r="G28" s="16">
        <v>9</v>
      </c>
      <c r="H28" s="17">
        <v>2</v>
      </c>
      <c r="I28" s="17">
        <f t="shared" si="2"/>
        <v>4.5</v>
      </c>
      <c r="J28" s="12">
        <v>2</v>
      </c>
      <c r="K28" s="17" t="s">
        <v>15</v>
      </c>
      <c r="L28" s="14">
        <v>5492.59</v>
      </c>
      <c r="M28" s="16">
        <v>948</v>
      </c>
      <c r="N28" s="18">
        <v>45450</v>
      </c>
      <c r="O28" s="24" t="s">
        <v>80</v>
      </c>
      <c r="R28" s="12"/>
    </row>
    <row r="29" spans="1:18" s="19" customFormat="1" ht="24.75" customHeight="1">
      <c r="A29" s="12">
        <v>27</v>
      </c>
      <c r="B29" s="15" t="s">
        <v>15</v>
      </c>
      <c r="C29" s="13" t="s">
        <v>71</v>
      </c>
      <c r="D29" s="14">
        <v>44.48</v>
      </c>
      <c r="E29" s="15" t="s">
        <v>15</v>
      </c>
      <c r="F29" s="15" t="s">
        <v>15</v>
      </c>
      <c r="G29" s="16">
        <v>12</v>
      </c>
      <c r="H29" s="17">
        <v>1</v>
      </c>
      <c r="I29" s="17">
        <f t="shared" si="2"/>
        <v>12</v>
      </c>
      <c r="J29" s="12">
        <v>1</v>
      </c>
      <c r="K29" s="17" t="s">
        <v>15</v>
      </c>
      <c r="L29" s="14">
        <v>192090.05</v>
      </c>
      <c r="M29" s="16">
        <v>47969</v>
      </c>
      <c r="N29" s="18">
        <v>44659</v>
      </c>
      <c r="O29" s="24" t="s">
        <v>11</v>
      </c>
      <c r="R29" s="12"/>
    </row>
    <row r="30" spans="1:18" s="19" customFormat="1" ht="24.75" customHeight="1">
      <c r="A30" s="12">
        <v>28</v>
      </c>
      <c r="B30" s="15" t="s">
        <v>15</v>
      </c>
      <c r="C30" s="13" t="s">
        <v>146</v>
      </c>
      <c r="D30" s="14">
        <v>44</v>
      </c>
      <c r="E30" s="14" t="s">
        <v>15</v>
      </c>
      <c r="F30" s="15" t="s">
        <v>15</v>
      </c>
      <c r="G30" s="16">
        <v>8</v>
      </c>
      <c r="H30" s="17">
        <v>1</v>
      </c>
      <c r="I30" s="17">
        <f t="shared" si="2"/>
        <v>8</v>
      </c>
      <c r="J30" s="12">
        <v>1</v>
      </c>
      <c r="K30" s="17" t="s">
        <v>15</v>
      </c>
      <c r="L30" s="14">
        <v>28326.74</v>
      </c>
      <c r="M30" s="16">
        <v>4549</v>
      </c>
      <c r="N30" s="18">
        <v>45012</v>
      </c>
      <c r="O30" s="24" t="s">
        <v>23</v>
      </c>
      <c r="R30" s="12"/>
    </row>
    <row r="31" spans="1:18" s="19" customFormat="1" ht="24.75" customHeight="1">
      <c r="A31" s="12">
        <v>29</v>
      </c>
      <c r="B31" s="12">
        <v>11</v>
      </c>
      <c r="C31" s="13" t="s">
        <v>135</v>
      </c>
      <c r="D31" s="14">
        <v>39</v>
      </c>
      <c r="E31" s="14">
        <v>803</v>
      </c>
      <c r="F31" s="15">
        <f>(D31-E31)/E31</f>
        <v>-0.95143212951432132</v>
      </c>
      <c r="G31" s="16">
        <v>8</v>
      </c>
      <c r="H31" s="17">
        <v>1</v>
      </c>
      <c r="I31" s="17">
        <f t="shared" si="2"/>
        <v>8</v>
      </c>
      <c r="J31" s="12">
        <v>1</v>
      </c>
      <c r="K31" s="15" t="s">
        <v>15</v>
      </c>
      <c r="L31" s="14">
        <v>57558</v>
      </c>
      <c r="M31" s="16">
        <v>9106</v>
      </c>
      <c r="N31" s="18">
        <v>45254</v>
      </c>
      <c r="O31" s="24" t="s">
        <v>23</v>
      </c>
      <c r="R31" s="12"/>
    </row>
    <row r="32" spans="1:18" s="19" customFormat="1" ht="24.75" customHeight="1">
      <c r="A32" s="12">
        <v>30</v>
      </c>
      <c r="B32" s="15" t="s">
        <v>15</v>
      </c>
      <c r="C32" s="13" t="s">
        <v>121</v>
      </c>
      <c r="D32" s="14">
        <v>38.200000000000003</v>
      </c>
      <c r="E32" s="15" t="s">
        <v>15</v>
      </c>
      <c r="F32" s="15" t="s">
        <v>15</v>
      </c>
      <c r="G32" s="16">
        <v>5</v>
      </c>
      <c r="H32" s="17">
        <v>1</v>
      </c>
      <c r="I32" s="17">
        <f t="shared" si="2"/>
        <v>5</v>
      </c>
      <c r="J32" s="12">
        <v>1</v>
      </c>
      <c r="K32" s="17" t="s">
        <v>15</v>
      </c>
      <c r="L32" s="14">
        <v>23484.49</v>
      </c>
      <c r="M32" s="16">
        <v>3580</v>
      </c>
      <c r="N32" s="18">
        <v>45443</v>
      </c>
      <c r="O32" s="24" t="s">
        <v>19</v>
      </c>
      <c r="R32" s="12"/>
    </row>
    <row r="33" spans="1:18" s="19" customFormat="1" ht="24.75" customHeight="1">
      <c r="A33" s="12">
        <v>31</v>
      </c>
      <c r="B33" s="12">
        <v>24</v>
      </c>
      <c r="C33" s="13" t="s">
        <v>85</v>
      </c>
      <c r="D33" s="14">
        <v>23</v>
      </c>
      <c r="E33" s="14">
        <v>25.2</v>
      </c>
      <c r="F33" s="15">
        <f>(D33-E33)/E33</f>
        <v>-8.7301587301587269E-2</v>
      </c>
      <c r="G33" s="16">
        <v>6</v>
      </c>
      <c r="H33" s="17">
        <v>3</v>
      </c>
      <c r="I33" s="17">
        <f t="shared" si="2"/>
        <v>2</v>
      </c>
      <c r="J33" s="12">
        <v>2</v>
      </c>
      <c r="K33" s="17">
        <v>6</v>
      </c>
      <c r="L33" s="14">
        <v>2346.58</v>
      </c>
      <c r="M33" s="16">
        <v>406</v>
      </c>
      <c r="N33" s="18">
        <v>45457</v>
      </c>
      <c r="O33" s="24" t="s">
        <v>86</v>
      </c>
      <c r="R33" s="12"/>
    </row>
    <row r="34" spans="1:18" s="19" customFormat="1" ht="24.75" customHeight="1">
      <c r="A34" s="12">
        <v>32</v>
      </c>
      <c r="B34" s="12">
        <v>20</v>
      </c>
      <c r="C34" s="13" t="s">
        <v>64</v>
      </c>
      <c r="D34" s="14">
        <v>16</v>
      </c>
      <c r="E34" s="14">
        <v>91.6</v>
      </c>
      <c r="F34" s="15">
        <f>(D34-E34)/E34</f>
        <v>-0.8253275109170306</v>
      </c>
      <c r="G34" s="16">
        <v>4</v>
      </c>
      <c r="H34" s="17">
        <v>1</v>
      </c>
      <c r="I34" s="17">
        <f t="shared" si="2"/>
        <v>4</v>
      </c>
      <c r="J34" s="12">
        <v>1</v>
      </c>
      <c r="K34" s="15" t="s">
        <v>15</v>
      </c>
      <c r="L34" s="14">
        <v>10045.400000000001</v>
      </c>
      <c r="M34" s="16">
        <v>1450</v>
      </c>
      <c r="N34" s="18">
        <v>45450</v>
      </c>
      <c r="O34" s="24" t="s">
        <v>14</v>
      </c>
      <c r="R34" s="12"/>
    </row>
    <row r="35" spans="1:18" s="19" customFormat="1" ht="24.75" customHeight="1">
      <c r="A35" s="12">
        <v>33</v>
      </c>
      <c r="B35" s="15" t="s">
        <v>15</v>
      </c>
      <c r="C35" s="13" t="s">
        <v>112</v>
      </c>
      <c r="D35" s="14">
        <v>3</v>
      </c>
      <c r="E35" s="15" t="s">
        <v>15</v>
      </c>
      <c r="F35" s="15" t="s">
        <v>15</v>
      </c>
      <c r="G35" s="16">
        <v>1</v>
      </c>
      <c r="H35" s="17">
        <v>1</v>
      </c>
      <c r="I35" s="17">
        <f t="shared" si="2"/>
        <v>1</v>
      </c>
      <c r="J35" s="12">
        <v>1</v>
      </c>
      <c r="K35" s="17" t="s">
        <v>15</v>
      </c>
      <c r="L35" s="14">
        <v>4444.55</v>
      </c>
      <c r="M35" s="16">
        <v>742</v>
      </c>
      <c r="N35" s="18">
        <v>45471</v>
      </c>
      <c r="O35" s="24" t="s">
        <v>11</v>
      </c>
      <c r="R35" s="12"/>
    </row>
    <row r="36" spans="1:18" s="28" customFormat="1" ht="24.95" customHeight="1">
      <c r="A36" s="36" t="s">
        <v>24</v>
      </c>
      <c r="B36" s="43" t="s">
        <v>24</v>
      </c>
      <c r="C36" s="37" t="s">
        <v>150</v>
      </c>
      <c r="D36" s="38">
        <f>SUM(Table1323456789[Pajamos 
(GBO)])</f>
        <v>173857.36000000002</v>
      </c>
      <c r="E36" s="38" t="s">
        <v>149</v>
      </c>
      <c r="F36" s="39">
        <f t="shared" ref="F36" si="3">(D36-E36)/E36</f>
        <v>-0.26609949555710327</v>
      </c>
      <c r="G36" s="40">
        <f>SUM(Table1323456789[Žiūrovų sk. 
(ADM)])</f>
        <v>26399</v>
      </c>
      <c r="H36" s="36"/>
      <c r="I36" s="36"/>
      <c r="J36" s="36"/>
      <c r="K36" s="45"/>
      <c r="L36" s="41"/>
      <c r="M36" s="36"/>
      <c r="N36" s="36"/>
      <c r="O36" s="36" t="s">
        <v>24</v>
      </c>
    </row>
    <row r="37" spans="1:18" hidden="1">
      <c r="F37" s="3"/>
      <c r="L37" s="2"/>
    </row>
    <row r="38" spans="1:18" hidden="1">
      <c r="F38" s="3"/>
      <c r="L38" s="2"/>
    </row>
    <row r="39" spans="1:18" hidden="1">
      <c r="F39" s="3"/>
      <c r="L39" s="2"/>
    </row>
    <row r="40" spans="1:18" hidden="1">
      <c r="F40" s="3"/>
      <c r="L40" s="2"/>
    </row>
    <row r="41" spans="1:18" hidden="1">
      <c r="F41" s="3"/>
      <c r="L41" s="2"/>
    </row>
    <row r="42" spans="1:18" hidden="1">
      <c r="F42" s="3"/>
      <c r="L42" s="2"/>
    </row>
    <row r="43" spans="1:18" hidden="1">
      <c r="F43" s="3"/>
      <c r="L43" s="2"/>
    </row>
    <row r="44" spans="1:18" hidden="1">
      <c r="F44" s="3"/>
      <c r="L44" s="2"/>
    </row>
    <row r="45" spans="1:18" hidden="1">
      <c r="F45" s="3"/>
      <c r="L45" s="2"/>
    </row>
    <row r="46" spans="1:18" hidden="1">
      <c r="F46" s="3"/>
      <c r="L46" s="2"/>
    </row>
    <row r="47" spans="1:18" hidden="1">
      <c r="F47" s="3"/>
      <c r="L47" s="2"/>
    </row>
    <row r="48" spans="1:18" hidden="1">
      <c r="F48" s="3"/>
      <c r="L48" s="2"/>
    </row>
    <row r="49" spans="6:12" hidden="1">
      <c r="F49" s="3"/>
      <c r="L49" s="2"/>
    </row>
    <row r="50" spans="6:12" hidden="1">
      <c r="F50" s="3"/>
    </row>
    <row r="51" spans="6:12" hidden="1">
      <c r="F51" s="3"/>
    </row>
    <row r="52" spans="6:12" hidden="1">
      <c r="F52" s="3"/>
    </row>
    <row r="53" spans="6:12" hidden="1">
      <c r="F53" s="3"/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447AE-4064-46AF-AC14-CB6BFEB6F786}">
  <dimension ref="A1:XFC45"/>
  <sheetViews>
    <sheetView zoomScale="60" zoomScaleNormal="60" workbookViewId="0">
      <selection activeCell="C25" sqref="C25:O25"/>
    </sheetView>
  </sheetViews>
  <sheetFormatPr defaultColWidth="0" defaultRowHeight="11.25" customHeight="1" zeroHeight="1"/>
  <cols>
    <col min="1" max="1" width="4.7109375" style="1" customWidth="1"/>
    <col min="2" max="2" width="4.7109375" style="44" customWidth="1"/>
    <col min="3" max="3" width="30.7109375" style="1" customWidth="1"/>
    <col min="4" max="4" width="20.7109375" style="1" customWidth="1"/>
    <col min="5" max="5" width="20.7109375" style="27" customWidth="1"/>
    <col min="6" max="6" width="20.7109375" style="26" customWidth="1"/>
    <col min="7" max="10" width="20.7109375" style="1" customWidth="1"/>
    <col min="11" max="11" width="20.7109375" style="44" customWidth="1"/>
    <col min="12" max="12" width="20.7109375" style="27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50" t="s">
        <v>131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8" s="5" customFormat="1" ht="63.75" customHeight="1" thickBot="1">
      <c r="A2" s="30" t="s">
        <v>21</v>
      </c>
      <c r="B2" s="31" t="s">
        <v>22</v>
      </c>
      <c r="C2" s="32" t="s">
        <v>0</v>
      </c>
      <c r="D2" s="32" t="s">
        <v>1</v>
      </c>
      <c r="E2" s="32" t="s">
        <v>20</v>
      </c>
      <c r="F2" s="34" t="s">
        <v>2</v>
      </c>
      <c r="G2" s="32" t="s">
        <v>3</v>
      </c>
      <c r="H2" s="32" t="s">
        <v>4</v>
      </c>
      <c r="I2" s="32" t="s">
        <v>16</v>
      </c>
      <c r="J2" s="32" t="s">
        <v>10</v>
      </c>
      <c r="K2" s="42" t="s">
        <v>5</v>
      </c>
      <c r="L2" s="33" t="s">
        <v>6</v>
      </c>
      <c r="M2" s="32" t="s">
        <v>9</v>
      </c>
      <c r="N2" s="32" t="s">
        <v>8</v>
      </c>
      <c r="O2" s="35" t="s">
        <v>7</v>
      </c>
    </row>
    <row r="3" spans="1:18" s="19" customFormat="1" ht="24.95" customHeight="1">
      <c r="A3" s="12">
        <v>1</v>
      </c>
      <c r="B3" s="17">
        <v>1</v>
      </c>
      <c r="C3" s="13" t="s">
        <v>122</v>
      </c>
      <c r="D3" s="14">
        <v>124422.7</v>
      </c>
      <c r="E3" s="14">
        <v>160255.26</v>
      </c>
      <c r="F3" s="15">
        <f>(D3-E3)/E3</f>
        <v>-0.22359677928824309</v>
      </c>
      <c r="G3" s="16">
        <v>19725</v>
      </c>
      <c r="H3" s="17">
        <v>323</v>
      </c>
      <c r="I3" s="17">
        <f t="shared" ref="I3:I8" si="0">G3/H3</f>
        <v>61.068111455108358</v>
      </c>
      <c r="J3" s="12">
        <v>28</v>
      </c>
      <c r="K3" s="17">
        <v>2</v>
      </c>
      <c r="L3" s="14">
        <v>481869.79</v>
      </c>
      <c r="M3" s="16">
        <v>80243</v>
      </c>
      <c r="N3" s="18">
        <v>45478</v>
      </c>
      <c r="O3" s="24" t="s">
        <v>45</v>
      </c>
    </row>
    <row r="4" spans="1:18" s="19" customFormat="1" ht="24.95" customHeight="1">
      <c r="A4" s="12">
        <v>2</v>
      </c>
      <c r="B4" s="12">
        <v>2</v>
      </c>
      <c r="C4" s="20" t="s">
        <v>91</v>
      </c>
      <c r="D4" s="14">
        <v>48174.62</v>
      </c>
      <c r="E4" s="14">
        <v>53753.48</v>
      </c>
      <c r="F4" s="15">
        <f>(D4-E4)/E4</f>
        <v>-0.10378602464435792</v>
      </c>
      <c r="G4" s="16">
        <v>8056</v>
      </c>
      <c r="H4" s="12">
        <v>163</v>
      </c>
      <c r="I4" s="17">
        <f t="shared" si="0"/>
        <v>49.423312883435585</v>
      </c>
      <c r="J4" s="17">
        <v>19</v>
      </c>
      <c r="K4" s="17">
        <v>5</v>
      </c>
      <c r="L4" s="14">
        <v>980550.03</v>
      </c>
      <c r="M4" s="16">
        <v>165567</v>
      </c>
      <c r="N4" s="18">
        <v>45457</v>
      </c>
      <c r="O4" s="24" t="s">
        <v>18</v>
      </c>
    </row>
    <row r="5" spans="1:18" s="19" customFormat="1" ht="24.95" customHeight="1">
      <c r="A5" s="12">
        <v>3</v>
      </c>
      <c r="B5" s="17">
        <v>3</v>
      </c>
      <c r="C5" s="13" t="s">
        <v>114</v>
      </c>
      <c r="D5" s="22">
        <v>16260.74</v>
      </c>
      <c r="E5" s="14">
        <v>21555.33</v>
      </c>
      <c r="F5" s="15">
        <f>(D5-E5)/E5</f>
        <v>-0.24562787950822379</v>
      </c>
      <c r="G5" s="23">
        <v>2222</v>
      </c>
      <c r="H5" s="16">
        <v>74</v>
      </c>
      <c r="I5" s="17">
        <f t="shared" si="0"/>
        <v>30.027027027027028</v>
      </c>
      <c r="J5" s="16">
        <v>11</v>
      </c>
      <c r="K5" s="17">
        <v>3</v>
      </c>
      <c r="L5" s="22">
        <v>125460.17</v>
      </c>
      <c r="M5" s="23">
        <v>16987</v>
      </c>
      <c r="N5" s="18">
        <v>45471</v>
      </c>
      <c r="O5" s="24" t="s">
        <v>115</v>
      </c>
      <c r="R5" s="12"/>
    </row>
    <row r="6" spans="1:18" s="19" customFormat="1" ht="24.95" customHeight="1">
      <c r="A6" s="12">
        <v>4</v>
      </c>
      <c r="B6" s="17" t="s">
        <v>17</v>
      </c>
      <c r="C6" s="7" t="s">
        <v>134</v>
      </c>
      <c r="D6" s="8">
        <v>10534.15</v>
      </c>
      <c r="E6" s="15" t="s">
        <v>15</v>
      </c>
      <c r="F6" s="15" t="s">
        <v>15</v>
      </c>
      <c r="G6" s="9">
        <v>1412</v>
      </c>
      <c r="H6" s="10">
        <v>89</v>
      </c>
      <c r="I6" s="10">
        <f t="shared" si="0"/>
        <v>15.865168539325843</v>
      </c>
      <c r="J6" s="6">
        <v>17</v>
      </c>
      <c r="K6" s="10">
        <v>1</v>
      </c>
      <c r="L6" s="14">
        <v>15985.12</v>
      </c>
      <c r="M6" s="16">
        <v>2433</v>
      </c>
      <c r="N6" s="18">
        <v>45485</v>
      </c>
      <c r="O6" s="24" t="s">
        <v>43</v>
      </c>
      <c r="R6" s="12"/>
    </row>
    <row r="7" spans="1:18" s="19" customFormat="1" ht="24.95" customHeight="1">
      <c r="A7" s="12">
        <v>5</v>
      </c>
      <c r="B7" s="17" t="s">
        <v>17</v>
      </c>
      <c r="C7" s="13" t="s">
        <v>138</v>
      </c>
      <c r="D7" s="14">
        <v>9028.84</v>
      </c>
      <c r="E7" s="14" t="s">
        <v>15</v>
      </c>
      <c r="F7" s="15" t="s">
        <v>15</v>
      </c>
      <c r="G7" s="16">
        <v>1244</v>
      </c>
      <c r="H7" s="17">
        <v>96</v>
      </c>
      <c r="I7" s="17">
        <f t="shared" si="0"/>
        <v>12.958333333333334</v>
      </c>
      <c r="J7" s="12">
        <v>17</v>
      </c>
      <c r="K7" s="17">
        <v>1</v>
      </c>
      <c r="L7" s="14">
        <v>9528.89</v>
      </c>
      <c r="M7" s="16">
        <v>1313</v>
      </c>
      <c r="N7" s="18">
        <v>45485</v>
      </c>
      <c r="O7" s="24" t="s">
        <v>45</v>
      </c>
      <c r="R7" s="12"/>
    </row>
    <row r="8" spans="1:18" s="19" customFormat="1" ht="24.95" customHeight="1">
      <c r="A8" s="12">
        <v>6</v>
      </c>
      <c r="B8" s="12">
        <v>7</v>
      </c>
      <c r="C8" s="13" t="s">
        <v>25</v>
      </c>
      <c r="D8" s="14">
        <v>5672.77</v>
      </c>
      <c r="E8" s="14">
        <v>4232.1400000000003</v>
      </c>
      <c r="F8" s="15">
        <f>(D8-E8)/E8</f>
        <v>0.34040225512388533</v>
      </c>
      <c r="G8" s="16">
        <v>970</v>
      </c>
      <c r="H8" s="12">
        <v>36</v>
      </c>
      <c r="I8" s="17">
        <f t="shared" si="0"/>
        <v>26.944444444444443</v>
      </c>
      <c r="J8" s="12">
        <v>8</v>
      </c>
      <c r="K8" s="17">
        <v>8</v>
      </c>
      <c r="L8" s="14">
        <v>519790.22</v>
      </c>
      <c r="M8" s="16">
        <v>96201</v>
      </c>
      <c r="N8" s="18">
        <v>45436</v>
      </c>
      <c r="O8" s="24" t="s">
        <v>43</v>
      </c>
      <c r="R8" s="12"/>
    </row>
    <row r="9" spans="1:18" s="19" customFormat="1" ht="24.95" customHeight="1">
      <c r="A9" s="12">
        <v>7</v>
      </c>
      <c r="B9" s="17">
        <v>4</v>
      </c>
      <c r="C9" s="13" t="s">
        <v>126</v>
      </c>
      <c r="D9" s="14">
        <v>5520</v>
      </c>
      <c r="E9" s="14">
        <v>12090</v>
      </c>
      <c r="F9" s="15">
        <f>(D9-E9)/E9</f>
        <v>-0.54342431761786603</v>
      </c>
      <c r="G9" s="16">
        <v>760</v>
      </c>
      <c r="H9" s="17" t="s">
        <v>15</v>
      </c>
      <c r="I9" s="17" t="s">
        <v>15</v>
      </c>
      <c r="J9" s="12">
        <v>9</v>
      </c>
      <c r="K9" s="17">
        <v>2</v>
      </c>
      <c r="L9" s="14">
        <v>26050</v>
      </c>
      <c r="M9" s="16">
        <v>3757</v>
      </c>
      <c r="N9" s="18">
        <v>45478</v>
      </c>
      <c r="O9" s="24" t="s">
        <v>13</v>
      </c>
      <c r="R9" s="12"/>
    </row>
    <row r="10" spans="1:18" s="19" customFormat="1" ht="24.95" customHeight="1">
      <c r="A10" s="12">
        <v>8</v>
      </c>
      <c r="B10" s="17">
        <v>5</v>
      </c>
      <c r="C10" s="13" t="s">
        <v>123</v>
      </c>
      <c r="D10" s="22">
        <v>5197.2700000000004</v>
      </c>
      <c r="E10" s="14">
        <v>11370.62</v>
      </c>
      <c r="F10" s="15">
        <f>(D10-E10)/E10</f>
        <v>-0.54292114238273725</v>
      </c>
      <c r="G10" s="23">
        <v>701</v>
      </c>
      <c r="H10" s="16">
        <v>40</v>
      </c>
      <c r="I10" s="17">
        <f>G10/H10</f>
        <v>17.524999999999999</v>
      </c>
      <c r="J10" s="16">
        <v>9</v>
      </c>
      <c r="K10" s="17">
        <v>2</v>
      </c>
      <c r="L10" s="22">
        <v>30432.95</v>
      </c>
      <c r="M10" s="23">
        <v>4345</v>
      </c>
      <c r="N10" s="18">
        <v>45478</v>
      </c>
      <c r="O10" s="24" t="s">
        <v>18</v>
      </c>
      <c r="R10" s="12"/>
    </row>
    <row r="11" spans="1:18" s="19" customFormat="1" ht="24.95" customHeight="1">
      <c r="A11" s="12">
        <v>9</v>
      </c>
      <c r="B11" s="17" t="s">
        <v>17</v>
      </c>
      <c r="C11" s="13" t="s">
        <v>136</v>
      </c>
      <c r="D11" s="14">
        <v>4228.33</v>
      </c>
      <c r="E11" s="14" t="s">
        <v>15</v>
      </c>
      <c r="F11" s="15" t="s">
        <v>15</v>
      </c>
      <c r="G11" s="16">
        <v>583</v>
      </c>
      <c r="H11" s="17">
        <v>53</v>
      </c>
      <c r="I11" s="17">
        <f>G11/H11</f>
        <v>11</v>
      </c>
      <c r="J11" s="12">
        <v>12</v>
      </c>
      <c r="K11" s="17">
        <v>1</v>
      </c>
      <c r="L11" s="14">
        <v>4228.33</v>
      </c>
      <c r="M11" s="16">
        <v>583</v>
      </c>
      <c r="N11" s="18">
        <v>45485</v>
      </c>
      <c r="O11" s="24" t="s">
        <v>137</v>
      </c>
      <c r="R11" s="12"/>
    </row>
    <row r="12" spans="1:18" s="19" customFormat="1" ht="24.75" customHeight="1">
      <c r="A12" s="12">
        <v>10</v>
      </c>
      <c r="B12" s="12">
        <v>6</v>
      </c>
      <c r="C12" s="13" t="s">
        <v>68</v>
      </c>
      <c r="D12" s="14">
        <v>4148.3999999999996</v>
      </c>
      <c r="E12" s="14">
        <v>7913.61</v>
      </c>
      <c r="F12" s="15">
        <f>(D12-E12)/E12</f>
        <v>-0.47578917839014057</v>
      </c>
      <c r="G12" s="16">
        <v>559</v>
      </c>
      <c r="H12" s="17">
        <v>17</v>
      </c>
      <c r="I12" s="17">
        <f>G12/H12</f>
        <v>32.882352941176471</v>
      </c>
      <c r="J12" s="12">
        <v>4</v>
      </c>
      <c r="K12" s="17">
        <v>6</v>
      </c>
      <c r="L12" s="14">
        <v>228224.06</v>
      </c>
      <c r="M12" s="16">
        <v>30644</v>
      </c>
      <c r="N12" s="18">
        <v>45450</v>
      </c>
      <c r="O12" s="24" t="s">
        <v>43</v>
      </c>
      <c r="R12" s="12"/>
    </row>
    <row r="13" spans="1:18" s="19" customFormat="1" ht="24.95" customHeight="1">
      <c r="A13" s="12">
        <v>11</v>
      </c>
      <c r="B13" s="14" t="s">
        <v>15</v>
      </c>
      <c r="C13" s="13" t="s">
        <v>135</v>
      </c>
      <c r="D13" s="14">
        <v>803</v>
      </c>
      <c r="E13" s="14" t="s">
        <v>15</v>
      </c>
      <c r="F13" s="15" t="s">
        <v>15</v>
      </c>
      <c r="G13" s="16">
        <v>118</v>
      </c>
      <c r="H13" s="17">
        <v>1</v>
      </c>
      <c r="I13" s="17">
        <f>G13/H13</f>
        <v>118</v>
      </c>
      <c r="J13" s="12">
        <v>1</v>
      </c>
      <c r="K13" s="17" t="s">
        <v>15</v>
      </c>
      <c r="L13" s="14">
        <v>57519</v>
      </c>
      <c r="M13" s="16">
        <v>9098</v>
      </c>
      <c r="N13" s="18">
        <v>45254</v>
      </c>
      <c r="O13" s="24" t="s">
        <v>23</v>
      </c>
      <c r="R13" s="12"/>
    </row>
    <row r="14" spans="1:18" s="19" customFormat="1" ht="24.95" customHeight="1">
      <c r="A14" s="12">
        <v>12</v>
      </c>
      <c r="B14" s="12">
        <v>10</v>
      </c>
      <c r="C14" s="20" t="s">
        <v>118</v>
      </c>
      <c r="D14" s="22">
        <v>661.89</v>
      </c>
      <c r="E14" s="22">
        <v>1145.82</v>
      </c>
      <c r="F14" s="15">
        <f>(D14-E14)/E14</f>
        <v>-0.42234382363722051</v>
      </c>
      <c r="G14" s="23">
        <v>89</v>
      </c>
      <c r="H14" s="16">
        <v>9</v>
      </c>
      <c r="I14" s="17">
        <f>G14/H14</f>
        <v>9.8888888888888893</v>
      </c>
      <c r="J14" s="16">
        <v>3</v>
      </c>
      <c r="K14" s="17">
        <v>3</v>
      </c>
      <c r="L14" s="22">
        <v>11178.35</v>
      </c>
      <c r="M14" s="23">
        <v>1810</v>
      </c>
      <c r="N14" s="18">
        <v>45471</v>
      </c>
      <c r="O14" s="29" t="s">
        <v>19</v>
      </c>
      <c r="R14" s="12"/>
    </row>
    <row r="15" spans="1:18" s="19" customFormat="1" ht="24.95" customHeight="1">
      <c r="A15" s="12">
        <v>13</v>
      </c>
      <c r="B15" s="17" t="s">
        <v>17</v>
      </c>
      <c r="C15" s="13" t="s">
        <v>133</v>
      </c>
      <c r="D15" s="14">
        <v>559</v>
      </c>
      <c r="E15" s="15" t="s">
        <v>15</v>
      </c>
      <c r="F15" s="15" t="s">
        <v>15</v>
      </c>
      <c r="G15" s="16">
        <v>88</v>
      </c>
      <c r="H15" s="15" t="s">
        <v>15</v>
      </c>
      <c r="I15" s="15" t="s">
        <v>15</v>
      </c>
      <c r="J15" s="12">
        <v>6</v>
      </c>
      <c r="K15" s="17">
        <v>1</v>
      </c>
      <c r="L15" s="14">
        <v>559</v>
      </c>
      <c r="M15" s="16">
        <v>88</v>
      </c>
      <c r="N15" s="18">
        <v>45485</v>
      </c>
      <c r="O15" s="24" t="s">
        <v>13</v>
      </c>
      <c r="R15" s="12"/>
    </row>
    <row r="16" spans="1:18" s="19" customFormat="1" ht="24.95" customHeight="1">
      <c r="A16" s="12">
        <v>14</v>
      </c>
      <c r="B16" s="12">
        <v>11</v>
      </c>
      <c r="C16" s="20" t="s">
        <v>100</v>
      </c>
      <c r="D16" s="14">
        <v>421.4</v>
      </c>
      <c r="E16" s="14">
        <v>584.5</v>
      </c>
      <c r="F16" s="15">
        <f>(D16-E16)/E16</f>
        <v>-0.27904191616766472</v>
      </c>
      <c r="G16" s="16">
        <v>69</v>
      </c>
      <c r="H16" s="12">
        <v>6</v>
      </c>
      <c r="I16" s="17">
        <f>G16/H16</f>
        <v>11.5</v>
      </c>
      <c r="J16" s="12">
        <v>4</v>
      </c>
      <c r="K16" s="17">
        <v>4</v>
      </c>
      <c r="L16" s="14">
        <v>20683.13</v>
      </c>
      <c r="M16" s="16">
        <v>3280</v>
      </c>
      <c r="N16" s="18">
        <v>45464</v>
      </c>
      <c r="O16" s="29" t="s">
        <v>14</v>
      </c>
      <c r="R16" s="12"/>
    </row>
    <row r="17" spans="1:18" s="19" customFormat="1" ht="24.95" customHeight="1">
      <c r="A17" s="12">
        <v>15</v>
      </c>
      <c r="B17" s="17"/>
      <c r="C17" s="13" t="s">
        <v>140</v>
      </c>
      <c r="D17" s="14">
        <v>314</v>
      </c>
      <c r="E17" s="14" t="s">
        <v>15</v>
      </c>
      <c r="F17" s="15" t="s">
        <v>15</v>
      </c>
      <c r="G17" s="16">
        <v>132</v>
      </c>
      <c r="H17" s="17">
        <v>12</v>
      </c>
      <c r="I17" s="17">
        <f>G17/H17</f>
        <v>11</v>
      </c>
      <c r="J17" s="12">
        <v>4</v>
      </c>
      <c r="K17" s="17" t="s">
        <v>15</v>
      </c>
      <c r="L17" s="14">
        <v>1055240.43</v>
      </c>
      <c r="M17" s="16">
        <v>196964</v>
      </c>
      <c r="N17" s="18">
        <v>44916</v>
      </c>
      <c r="O17" s="24" t="s">
        <v>45</v>
      </c>
      <c r="R17" s="12"/>
    </row>
    <row r="18" spans="1:18" s="19" customFormat="1" ht="24.95" customHeight="1">
      <c r="A18" s="12">
        <v>16</v>
      </c>
      <c r="B18" s="17"/>
      <c r="C18" s="13" t="s">
        <v>139</v>
      </c>
      <c r="D18" s="14">
        <v>245.5</v>
      </c>
      <c r="E18" s="14" t="s">
        <v>15</v>
      </c>
      <c r="F18" s="15" t="s">
        <v>15</v>
      </c>
      <c r="G18" s="16">
        <v>109</v>
      </c>
      <c r="H18" s="17">
        <v>12</v>
      </c>
      <c r="I18" s="17">
        <f>G18/H18</f>
        <v>9.0833333333333339</v>
      </c>
      <c r="J18" s="12">
        <v>4</v>
      </c>
      <c r="K18" s="17" t="s">
        <v>15</v>
      </c>
      <c r="L18" s="14">
        <v>1344539.64</v>
      </c>
      <c r="M18" s="16">
        <v>250252</v>
      </c>
      <c r="N18" s="18">
        <v>44743</v>
      </c>
      <c r="O18" s="24" t="s">
        <v>45</v>
      </c>
      <c r="R18" s="12"/>
    </row>
    <row r="19" spans="1:18" s="19" customFormat="1" ht="24.95" customHeight="1">
      <c r="A19" s="12">
        <v>17</v>
      </c>
      <c r="B19" s="17">
        <v>9</v>
      </c>
      <c r="C19" s="13" t="s">
        <v>117</v>
      </c>
      <c r="D19" s="22">
        <v>176</v>
      </c>
      <c r="E19" s="14">
        <v>764.4</v>
      </c>
      <c r="F19" s="15">
        <f t="shared" ref="F19:F27" si="1">(D19-E19)/E19</f>
        <v>-0.76975405546834119</v>
      </c>
      <c r="G19" s="23">
        <v>33</v>
      </c>
      <c r="H19" s="16">
        <v>2</v>
      </c>
      <c r="I19" s="17">
        <f>G19/H19</f>
        <v>16.5</v>
      </c>
      <c r="J19" s="16">
        <v>2</v>
      </c>
      <c r="K19" s="17">
        <v>3</v>
      </c>
      <c r="L19" s="22">
        <v>3543.94</v>
      </c>
      <c r="M19" s="23">
        <v>626</v>
      </c>
      <c r="N19" s="18">
        <v>45471</v>
      </c>
      <c r="O19" s="24" t="s">
        <v>80</v>
      </c>
      <c r="R19" s="12"/>
    </row>
    <row r="20" spans="1:18" s="19" customFormat="1" ht="24.95" customHeight="1">
      <c r="A20" s="12">
        <v>18</v>
      </c>
      <c r="B20" s="12">
        <v>14</v>
      </c>
      <c r="C20" s="13" t="s">
        <v>69</v>
      </c>
      <c r="D20" s="14">
        <v>149.5</v>
      </c>
      <c r="E20" s="14">
        <v>304.61</v>
      </c>
      <c r="F20" s="15">
        <f t="shared" si="1"/>
        <v>-0.5092084961097797</v>
      </c>
      <c r="G20" s="16">
        <v>25</v>
      </c>
      <c r="H20" s="17">
        <v>2</v>
      </c>
      <c r="I20" s="17">
        <f>G20/H20</f>
        <v>12.5</v>
      </c>
      <c r="J20" s="12">
        <v>1</v>
      </c>
      <c r="K20" s="17">
        <v>6</v>
      </c>
      <c r="L20" s="14">
        <v>62337.45</v>
      </c>
      <c r="M20" s="16">
        <v>9720</v>
      </c>
      <c r="N20" s="18">
        <v>45450</v>
      </c>
      <c r="O20" s="24" t="s">
        <v>12</v>
      </c>
      <c r="R20" s="12"/>
    </row>
    <row r="21" spans="1:18" s="19" customFormat="1" ht="24.95" customHeight="1">
      <c r="A21" s="12">
        <v>19</v>
      </c>
      <c r="B21" s="17">
        <v>8</v>
      </c>
      <c r="C21" s="13" t="s">
        <v>129</v>
      </c>
      <c r="D21" s="14">
        <v>149</v>
      </c>
      <c r="E21" s="14">
        <v>1682</v>
      </c>
      <c r="F21" s="15">
        <f t="shared" si="1"/>
        <v>-0.91141498216409034</v>
      </c>
      <c r="G21" s="16">
        <v>23</v>
      </c>
      <c r="H21" s="17" t="s">
        <v>15</v>
      </c>
      <c r="I21" s="17" t="s">
        <v>15</v>
      </c>
      <c r="J21" s="12">
        <v>2</v>
      </c>
      <c r="K21" s="17">
        <v>3</v>
      </c>
      <c r="L21" s="14">
        <v>17711</v>
      </c>
      <c r="M21" s="16">
        <v>2809</v>
      </c>
      <c r="N21" s="18">
        <v>45429</v>
      </c>
      <c r="O21" s="24" t="s">
        <v>13</v>
      </c>
      <c r="R21" s="12"/>
    </row>
    <row r="22" spans="1:18" s="19" customFormat="1" ht="24.95" customHeight="1">
      <c r="A22" s="12">
        <v>20</v>
      </c>
      <c r="B22" s="12">
        <v>15</v>
      </c>
      <c r="C22" s="13" t="s">
        <v>64</v>
      </c>
      <c r="D22" s="14">
        <v>91.6</v>
      </c>
      <c r="E22" s="14">
        <v>156</v>
      </c>
      <c r="F22" s="15">
        <f t="shared" si="1"/>
        <v>-0.41282051282051285</v>
      </c>
      <c r="G22" s="16">
        <v>14</v>
      </c>
      <c r="H22" s="17">
        <v>3</v>
      </c>
      <c r="I22" s="17">
        <f>G22/H22</f>
        <v>4.666666666666667</v>
      </c>
      <c r="J22" s="12">
        <v>3</v>
      </c>
      <c r="K22" s="15" t="s">
        <v>15</v>
      </c>
      <c r="L22" s="14">
        <v>9928.2000000000007</v>
      </c>
      <c r="M22" s="16">
        <v>1431</v>
      </c>
      <c r="N22" s="18">
        <v>45450</v>
      </c>
      <c r="O22" s="24" t="s">
        <v>14</v>
      </c>
      <c r="R22" s="12"/>
    </row>
    <row r="23" spans="1:18" s="19" customFormat="1" ht="24.95" customHeight="1">
      <c r="A23" s="12">
        <v>21</v>
      </c>
      <c r="B23" s="12">
        <v>17</v>
      </c>
      <c r="C23" s="20" t="s">
        <v>110</v>
      </c>
      <c r="D23" s="14">
        <v>38.200000000000003</v>
      </c>
      <c r="E23" s="14">
        <v>104.8</v>
      </c>
      <c r="F23" s="15">
        <f t="shared" si="1"/>
        <v>-0.63549618320610679</v>
      </c>
      <c r="G23" s="16">
        <v>5</v>
      </c>
      <c r="H23" s="12">
        <v>1</v>
      </c>
      <c r="I23" s="17">
        <v>24.833333333333332</v>
      </c>
      <c r="J23" s="12">
        <v>1</v>
      </c>
      <c r="K23" s="17" t="s">
        <v>15</v>
      </c>
      <c r="L23" s="14">
        <v>212935.2</v>
      </c>
      <c r="M23" s="16">
        <v>32957</v>
      </c>
      <c r="N23" s="18">
        <v>45191</v>
      </c>
      <c r="O23" s="29" t="s">
        <v>23</v>
      </c>
      <c r="R23" s="12"/>
    </row>
    <row r="24" spans="1:18" s="19" customFormat="1" ht="24.95" customHeight="1">
      <c r="A24" s="12">
        <v>22</v>
      </c>
      <c r="B24" s="12">
        <v>19</v>
      </c>
      <c r="C24" s="13" t="s">
        <v>39</v>
      </c>
      <c r="D24" s="14">
        <v>36.4</v>
      </c>
      <c r="E24" s="14">
        <v>67</v>
      </c>
      <c r="F24" s="15">
        <f t="shared" si="1"/>
        <v>-0.45671641791044776</v>
      </c>
      <c r="G24" s="16">
        <v>7</v>
      </c>
      <c r="H24" s="17">
        <v>1</v>
      </c>
      <c r="I24" s="17">
        <f>G24/H24</f>
        <v>7</v>
      </c>
      <c r="J24" s="12">
        <v>1</v>
      </c>
      <c r="K24" s="17">
        <v>17</v>
      </c>
      <c r="L24" s="14">
        <v>68081.5</v>
      </c>
      <c r="M24" s="16">
        <v>10522</v>
      </c>
      <c r="N24" s="18">
        <v>45379</v>
      </c>
      <c r="O24" s="24" t="s">
        <v>23</v>
      </c>
      <c r="R24" s="12"/>
    </row>
    <row r="25" spans="1:18" s="19" customFormat="1" ht="24.75" customHeight="1">
      <c r="A25" s="12">
        <v>23</v>
      </c>
      <c r="B25" s="12">
        <v>21</v>
      </c>
      <c r="C25" s="13" t="s">
        <v>35</v>
      </c>
      <c r="D25" s="14">
        <v>30.2</v>
      </c>
      <c r="E25" s="14">
        <v>41</v>
      </c>
      <c r="F25" s="15">
        <f t="shared" si="1"/>
        <v>-0.26341463414634148</v>
      </c>
      <c r="G25" s="16">
        <v>4</v>
      </c>
      <c r="H25" s="17">
        <v>1</v>
      </c>
      <c r="I25" s="17">
        <f>G25/H25</f>
        <v>4</v>
      </c>
      <c r="J25" s="12">
        <v>1</v>
      </c>
      <c r="K25" s="17">
        <v>7</v>
      </c>
      <c r="L25" s="14">
        <v>5477.71</v>
      </c>
      <c r="M25" s="16">
        <v>916</v>
      </c>
      <c r="N25" s="18">
        <v>45443</v>
      </c>
      <c r="O25" s="24" t="s">
        <v>46</v>
      </c>
      <c r="R25" s="12"/>
    </row>
    <row r="26" spans="1:18" s="19" customFormat="1" ht="24.75" customHeight="1">
      <c r="A26" s="12">
        <v>24</v>
      </c>
      <c r="B26" s="12">
        <v>23</v>
      </c>
      <c r="C26" s="13" t="s">
        <v>85</v>
      </c>
      <c r="D26" s="14">
        <v>25.2</v>
      </c>
      <c r="E26" s="14">
        <v>22</v>
      </c>
      <c r="F26" s="15">
        <f t="shared" si="1"/>
        <v>0.14545454545454542</v>
      </c>
      <c r="G26" s="16">
        <v>4</v>
      </c>
      <c r="H26" s="17">
        <v>3</v>
      </c>
      <c r="I26" s="17">
        <f>G26/H26</f>
        <v>1.3333333333333333</v>
      </c>
      <c r="J26" s="12">
        <v>2</v>
      </c>
      <c r="K26" s="17">
        <v>5</v>
      </c>
      <c r="L26" s="14">
        <v>2309.58</v>
      </c>
      <c r="M26" s="16">
        <v>397</v>
      </c>
      <c r="N26" s="18">
        <v>45457</v>
      </c>
      <c r="O26" s="24" t="s">
        <v>86</v>
      </c>
      <c r="R26" s="12"/>
    </row>
    <row r="27" spans="1:18" s="19" customFormat="1" ht="24.75" customHeight="1">
      <c r="A27" s="12">
        <v>25</v>
      </c>
      <c r="B27" s="12">
        <v>25</v>
      </c>
      <c r="C27" s="13" t="s">
        <v>48</v>
      </c>
      <c r="D27" s="14">
        <v>6</v>
      </c>
      <c r="E27" s="14">
        <v>6</v>
      </c>
      <c r="F27" s="15">
        <f t="shared" si="1"/>
        <v>0</v>
      </c>
      <c r="G27" s="16">
        <v>2</v>
      </c>
      <c r="H27" s="17">
        <v>3</v>
      </c>
      <c r="I27" s="17">
        <f>G27/H27</f>
        <v>0.66666666666666663</v>
      </c>
      <c r="J27" s="12">
        <v>1</v>
      </c>
      <c r="K27" s="17">
        <v>7</v>
      </c>
      <c r="L27" s="14">
        <v>1772.3</v>
      </c>
      <c r="M27" s="16">
        <v>529</v>
      </c>
      <c r="N27" s="18">
        <v>45443</v>
      </c>
      <c r="O27" s="24" t="s">
        <v>47</v>
      </c>
      <c r="R27" s="12"/>
    </row>
    <row r="28" spans="1:18" s="28" customFormat="1" ht="24.95" customHeight="1">
      <c r="A28" s="36" t="s">
        <v>24</v>
      </c>
      <c r="B28" s="43" t="s">
        <v>24</v>
      </c>
      <c r="C28" s="37" t="s">
        <v>120</v>
      </c>
      <c r="D28" s="38">
        <f>SUM(Table132345678[Pajamos 
(GBO)])</f>
        <v>236894.71</v>
      </c>
      <c r="E28" s="38" t="s">
        <v>132</v>
      </c>
      <c r="F28" s="39">
        <f t="shared" ref="F28" si="2">(D28-E28)/E28</f>
        <v>-0.14378603931660386</v>
      </c>
      <c r="G28" s="40">
        <f>SUM(Table132345678[Žiūrovų sk. 
(ADM)])</f>
        <v>36954</v>
      </c>
      <c r="H28" s="36"/>
      <c r="I28" s="36"/>
      <c r="J28" s="36"/>
      <c r="K28" s="45"/>
      <c r="L28" s="41"/>
      <c r="M28" s="36"/>
      <c r="N28" s="36"/>
      <c r="O28" s="36" t="s">
        <v>24</v>
      </c>
    </row>
    <row r="29" spans="1:18" hidden="1">
      <c r="F29" s="3"/>
      <c r="L29" s="2"/>
    </row>
    <row r="30" spans="1:18" hidden="1">
      <c r="F30" s="3"/>
      <c r="L30" s="2"/>
    </row>
    <row r="31" spans="1:18" hidden="1">
      <c r="F31" s="3"/>
      <c r="L31" s="2"/>
    </row>
    <row r="32" spans="1:18" hidden="1">
      <c r="F32" s="3"/>
      <c r="L32" s="2"/>
    </row>
    <row r="33" spans="6:12" hidden="1">
      <c r="F33" s="3"/>
      <c r="L33" s="2"/>
    </row>
    <row r="34" spans="6:12" hidden="1">
      <c r="F34" s="3"/>
      <c r="L34" s="2"/>
    </row>
    <row r="35" spans="6:12" hidden="1">
      <c r="F35" s="3"/>
      <c r="L35" s="2"/>
    </row>
    <row r="36" spans="6:12" hidden="1">
      <c r="F36" s="3"/>
      <c r="L36" s="2"/>
    </row>
    <row r="37" spans="6:12" hidden="1">
      <c r="F37" s="3"/>
      <c r="L37" s="2"/>
    </row>
    <row r="38" spans="6:12" hidden="1">
      <c r="F38" s="3"/>
      <c r="L38" s="2"/>
    </row>
    <row r="39" spans="6:12" hidden="1">
      <c r="F39" s="3"/>
      <c r="L39" s="2"/>
    </row>
    <row r="40" spans="6:12" hidden="1">
      <c r="F40" s="3"/>
      <c r="L40" s="2"/>
    </row>
    <row r="41" spans="6:12" hidden="1">
      <c r="F41" s="3"/>
      <c r="L41" s="2"/>
    </row>
    <row r="42" spans="6:12" hidden="1">
      <c r="F42" s="3"/>
    </row>
    <row r="43" spans="6:12" hidden="1">
      <c r="F43" s="3"/>
    </row>
    <row r="44" spans="6:12" hidden="1">
      <c r="F44" s="3"/>
    </row>
    <row r="45" spans="6:12" hidden="1">
      <c r="F45" s="3"/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DC394-38B4-412C-A78F-E5E8E9738C10}">
  <dimension ref="A1:XFC45"/>
  <sheetViews>
    <sheetView zoomScale="60" zoomScaleNormal="60" workbookViewId="0">
      <selection activeCell="C25" sqref="C25:O25"/>
    </sheetView>
  </sheetViews>
  <sheetFormatPr defaultColWidth="0" defaultRowHeight="11.25" customHeight="1" zeroHeight="1"/>
  <cols>
    <col min="1" max="1" width="4.7109375" style="1" customWidth="1"/>
    <col min="2" max="2" width="4.7109375" style="44" customWidth="1"/>
    <col min="3" max="3" width="30.7109375" style="1" customWidth="1"/>
    <col min="4" max="4" width="20.7109375" style="1" customWidth="1"/>
    <col min="5" max="5" width="20.7109375" style="27" customWidth="1"/>
    <col min="6" max="6" width="20.7109375" style="26" customWidth="1"/>
    <col min="7" max="10" width="20.7109375" style="1" customWidth="1"/>
    <col min="11" max="11" width="20.7109375" style="44" customWidth="1"/>
    <col min="12" max="12" width="20.7109375" style="27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50" t="s">
        <v>130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8" s="5" customFormat="1" ht="63.75" customHeight="1" thickBot="1">
      <c r="A2" s="30" t="s">
        <v>21</v>
      </c>
      <c r="B2" s="31" t="s">
        <v>22</v>
      </c>
      <c r="C2" s="32" t="s">
        <v>0</v>
      </c>
      <c r="D2" s="32" t="s">
        <v>1</v>
      </c>
      <c r="E2" s="32" t="s">
        <v>20</v>
      </c>
      <c r="F2" s="34" t="s">
        <v>2</v>
      </c>
      <c r="G2" s="32" t="s">
        <v>3</v>
      </c>
      <c r="H2" s="32" t="s">
        <v>4</v>
      </c>
      <c r="I2" s="32" t="s">
        <v>16</v>
      </c>
      <c r="J2" s="32" t="s">
        <v>10</v>
      </c>
      <c r="K2" s="42" t="s">
        <v>5</v>
      </c>
      <c r="L2" s="33" t="s">
        <v>6</v>
      </c>
      <c r="M2" s="32" t="s">
        <v>9</v>
      </c>
      <c r="N2" s="32" t="s">
        <v>8</v>
      </c>
      <c r="O2" s="35" t="s">
        <v>7</v>
      </c>
    </row>
    <row r="3" spans="1:18" s="19" customFormat="1" ht="24.95" customHeight="1">
      <c r="A3" s="12">
        <v>1</v>
      </c>
      <c r="B3" s="17" t="s">
        <v>17</v>
      </c>
      <c r="C3" s="13" t="s">
        <v>122</v>
      </c>
      <c r="D3" s="14">
        <v>160255.26</v>
      </c>
      <c r="E3" s="14" t="s">
        <v>15</v>
      </c>
      <c r="F3" s="15" t="s">
        <v>15</v>
      </c>
      <c r="G3" s="16">
        <v>25842</v>
      </c>
      <c r="H3" s="17">
        <v>371</v>
      </c>
      <c r="I3" s="17">
        <f>G3/H3</f>
        <v>69.654986522911045</v>
      </c>
      <c r="J3" s="12">
        <v>29</v>
      </c>
      <c r="K3" s="17">
        <v>1</v>
      </c>
      <c r="L3" s="14">
        <v>236147.69</v>
      </c>
      <c r="M3" s="16">
        <v>38942</v>
      </c>
      <c r="N3" s="18">
        <v>45478</v>
      </c>
      <c r="O3" s="24" t="s">
        <v>45</v>
      </c>
    </row>
    <row r="4" spans="1:18" s="19" customFormat="1" ht="24.95" customHeight="1">
      <c r="A4" s="12">
        <v>2</v>
      </c>
      <c r="B4" s="12">
        <v>1</v>
      </c>
      <c r="C4" s="20" t="s">
        <v>91</v>
      </c>
      <c r="D4" s="14">
        <v>53753.48</v>
      </c>
      <c r="E4" s="14">
        <v>65293.64</v>
      </c>
      <c r="F4" s="15">
        <f>(D4-E4)/E4</f>
        <v>-0.17674248211617544</v>
      </c>
      <c r="G4" s="16">
        <v>8933</v>
      </c>
      <c r="H4" s="12">
        <v>168</v>
      </c>
      <c r="I4" s="17">
        <f>G4/H4</f>
        <v>53.172619047619051</v>
      </c>
      <c r="J4" s="17">
        <v>19</v>
      </c>
      <c r="K4" s="17">
        <v>4</v>
      </c>
      <c r="L4" s="14">
        <v>886215.43</v>
      </c>
      <c r="M4" s="16">
        <v>149178</v>
      </c>
      <c r="N4" s="18">
        <v>45457</v>
      </c>
      <c r="O4" s="24" t="s">
        <v>18</v>
      </c>
    </row>
    <row r="5" spans="1:18" s="19" customFormat="1" ht="24.95" customHeight="1">
      <c r="A5" s="6">
        <v>3</v>
      </c>
      <c r="B5" s="17">
        <v>2</v>
      </c>
      <c r="C5" s="7" t="s">
        <v>114</v>
      </c>
      <c r="D5" s="46">
        <v>21555.33</v>
      </c>
      <c r="E5" s="8">
        <v>33907.72</v>
      </c>
      <c r="F5" s="15">
        <f>(D5-E5)/E5</f>
        <v>-0.36429432589392619</v>
      </c>
      <c r="G5" s="47">
        <v>2793</v>
      </c>
      <c r="H5" s="9">
        <v>96</v>
      </c>
      <c r="I5" s="10">
        <f>G5/H5</f>
        <v>29.09375</v>
      </c>
      <c r="J5" s="9">
        <v>15</v>
      </c>
      <c r="K5" s="10">
        <v>2</v>
      </c>
      <c r="L5" s="46">
        <v>92812.27</v>
      </c>
      <c r="M5" s="47">
        <v>12337</v>
      </c>
      <c r="N5" s="11">
        <v>45471</v>
      </c>
      <c r="O5" s="25" t="s">
        <v>115</v>
      </c>
      <c r="R5" s="12"/>
    </row>
    <row r="6" spans="1:18" s="19" customFormat="1" ht="24.95" customHeight="1">
      <c r="A6" s="6">
        <v>4</v>
      </c>
      <c r="B6" s="17" t="s">
        <v>17</v>
      </c>
      <c r="C6" s="7" t="s">
        <v>126</v>
      </c>
      <c r="D6" s="8">
        <v>12090</v>
      </c>
      <c r="E6" s="14" t="s">
        <v>15</v>
      </c>
      <c r="F6" s="15" t="s">
        <v>15</v>
      </c>
      <c r="G6" s="9">
        <v>1668</v>
      </c>
      <c r="H6" s="10" t="s">
        <v>15</v>
      </c>
      <c r="I6" s="10" t="s">
        <v>15</v>
      </c>
      <c r="J6" s="6">
        <v>12</v>
      </c>
      <c r="K6" s="10">
        <v>1</v>
      </c>
      <c r="L6" s="14">
        <v>12090</v>
      </c>
      <c r="M6" s="16" t="s">
        <v>127</v>
      </c>
      <c r="N6" s="11">
        <v>45478</v>
      </c>
      <c r="O6" s="25" t="s">
        <v>13</v>
      </c>
      <c r="R6" s="12"/>
    </row>
    <row r="7" spans="1:18" s="19" customFormat="1" ht="24.95" customHeight="1">
      <c r="A7" s="12">
        <v>5</v>
      </c>
      <c r="B7" s="17" t="s">
        <v>17</v>
      </c>
      <c r="C7" s="13" t="s">
        <v>123</v>
      </c>
      <c r="D7" s="22">
        <v>11370.62</v>
      </c>
      <c r="E7" s="14" t="s">
        <v>15</v>
      </c>
      <c r="F7" s="15" t="s">
        <v>15</v>
      </c>
      <c r="G7" s="23">
        <v>1549</v>
      </c>
      <c r="H7" s="16">
        <v>84</v>
      </c>
      <c r="I7" s="17">
        <f>G7/H7</f>
        <v>18.44047619047619</v>
      </c>
      <c r="J7" s="16">
        <v>16</v>
      </c>
      <c r="K7" s="17">
        <v>1</v>
      </c>
      <c r="L7" s="22">
        <v>17140.62</v>
      </c>
      <c r="M7" s="23">
        <v>2417</v>
      </c>
      <c r="N7" s="18">
        <v>45478</v>
      </c>
      <c r="O7" s="24" t="s">
        <v>18</v>
      </c>
      <c r="R7" s="12"/>
    </row>
    <row r="8" spans="1:18" s="19" customFormat="1" ht="24.95" customHeight="1">
      <c r="A8" s="12">
        <v>6</v>
      </c>
      <c r="B8" s="12">
        <v>4</v>
      </c>
      <c r="C8" s="13" t="s">
        <v>68</v>
      </c>
      <c r="D8" s="14">
        <v>7913.61</v>
      </c>
      <c r="E8" s="14">
        <v>9476.9500000000007</v>
      </c>
      <c r="F8" s="15">
        <f t="shared" ref="F8:F14" si="0">(D8-E8)/E8</f>
        <v>-0.16496235603226786</v>
      </c>
      <c r="G8" s="16">
        <v>1065</v>
      </c>
      <c r="H8" s="17">
        <v>53</v>
      </c>
      <c r="I8" s="17">
        <f>G8/H8</f>
        <v>20.09433962264151</v>
      </c>
      <c r="J8" s="12">
        <v>8</v>
      </c>
      <c r="K8" s="17">
        <v>5</v>
      </c>
      <c r="L8" s="14">
        <v>217519.6</v>
      </c>
      <c r="M8" s="16">
        <v>29076</v>
      </c>
      <c r="N8" s="18">
        <v>45450</v>
      </c>
      <c r="O8" s="24" t="s">
        <v>43</v>
      </c>
      <c r="R8" s="12"/>
    </row>
    <row r="9" spans="1:18" s="19" customFormat="1" ht="24.95" customHeight="1">
      <c r="A9" s="12">
        <v>7</v>
      </c>
      <c r="B9" s="12">
        <v>5</v>
      </c>
      <c r="C9" s="13" t="s">
        <v>25</v>
      </c>
      <c r="D9" s="14">
        <v>4232.1400000000003</v>
      </c>
      <c r="E9" s="14">
        <v>9249.74</v>
      </c>
      <c r="F9" s="15">
        <f t="shared" si="0"/>
        <v>-0.54245849072514463</v>
      </c>
      <c r="G9" s="16">
        <v>747</v>
      </c>
      <c r="H9" s="12">
        <v>49</v>
      </c>
      <c r="I9" s="17">
        <f>G9/H9</f>
        <v>15.244897959183673</v>
      </c>
      <c r="J9" s="12">
        <v>10</v>
      </c>
      <c r="K9" s="17">
        <v>7</v>
      </c>
      <c r="L9" s="14">
        <v>510391.76</v>
      </c>
      <c r="M9" s="16">
        <v>94484</v>
      </c>
      <c r="N9" s="18">
        <v>45436</v>
      </c>
      <c r="O9" s="24" t="s">
        <v>43</v>
      </c>
      <c r="R9" s="12"/>
    </row>
    <row r="10" spans="1:18" s="19" customFormat="1" ht="24.95" customHeight="1">
      <c r="A10" s="6">
        <v>8</v>
      </c>
      <c r="B10" s="17">
        <v>3</v>
      </c>
      <c r="C10" s="7" t="s">
        <v>129</v>
      </c>
      <c r="D10" s="8">
        <v>1682</v>
      </c>
      <c r="E10" s="8">
        <v>9686</v>
      </c>
      <c r="F10" s="15">
        <f t="shared" si="0"/>
        <v>-0.82634730538922152</v>
      </c>
      <c r="G10" s="9">
        <v>259</v>
      </c>
      <c r="H10" s="10" t="s">
        <v>15</v>
      </c>
      <c r="I10" s="10" t="s">
        <v>15</v>
      </c>
      <c r="J10" s="6">
        <v>9</v>
      </c>
      <c r="K10" s="17">
        <v>2</v>
      </c>
      <c r="L10" s="14">
        <v>16308</v>
      </c>
      <c r="M10" s="16">
        <v>2566</v>
      </c>
      <c r="N10" s="11">
        <v>45429</v>
      </c>
      <c r="O10" s="25" t="s">
        <v>13</v>
      </c>
      <c r="R10" s="12"/>
    </row>
    <row r="11" spans="1:18" s="19" customFormat="1" ht="24.95" customHeight="1">
      <c r="A11" s="12">
        <v>10</v>
      </c>
      <c r="B11" s="12">
        <v>6</v>
      </c>
      <c r="C11" s="20" t="s">
        <v>118</v>
      </c>
      <c r="D11" s="22">
        <v>1145.82</v>
      </c>
      <c r="E11" s="22">
        <v>3297</v>
      </c>
      <c r="F11" s="15">
        <f t="shared" si="0"/>
        <v>-0.65246587807097367</v>
      </c>
      <c r="G11" s="23">
        <v>151</v>
      </c>
      <c r="H11" s="16">
        <v>13</v>
      </c>
      <c r="I11" s="17">
        <f t="shared" ref="I11:I18" si="1">G11/H11</f>
        <v>11.615384615384615</v>
      </c>
      <c r="J11" s="16">
        <v>4</v>
      </c>
      <c r="K11" s="17">
        <v>2</v>
      </c>
      <c r="L11" s="22">
        <v>9201.7099999999991</v>
      </c>
      <c r="M11" s="23">
        <v>1509</v>
      </c>
      <c r="N11" s="18">
        <v>45471</v>
      </c>
      <c r="O11" s="29" t="s">
        <v>19</v>
      </c>
      <c r="R11" s="12"/>
    </row>
    <row r="12" spans="1:18" s="19" customFormat="1" ht="24.75" customHeight="1">
      <c r="A12" s="6">
        <v>9</v>
      </c>
      <c r="B12" s="17">
        <v>11</v>
      </c>
      <c r="C12" s="7" t="s">
        <v>117</v>
      </c>
      <c r="D12" s="46">
        <v>764.4</v>
      </c>
      <c r="E12" s="8">
        <v>533.03</v>
      </c>
      <c r="F12" s="15">
        <f t="shared" si="0"/>
        <v>0.43406562482411876</v>
      </c>
      <c r="G12" s="47">
        <v>152</v>
      </c>
      <c r="H12" s="9">
        <v>11</v>
      </c>
      <c r="I12" s="10">
        <f t="shared" si="1"/>
        <v>13.818181818181818</v>
      </c>
      <c r="J12" s="9">
        <v>4</v>
      </c>
      <c r="K12" s="10">
        <v>2</v>
      </c>
      <c r="L12" s="46">
        <v>2871.14</v>
      </c>
      <c r="M12" s="47">
        <v>502</v>
      </c>
      <c r="N12" s="11">
        <v>45471</v>
      </c>
      <c r="O12" s="25" t="s">
        <v>80</v>
      </c>
      <c r="R12" s="12"/>
    </row>
    <row r="13" spans="1:18" s="19" customFormat="1" ht="24.95" customHeight="1">
      <c r="A13" s="12">
        <v>11</v>
      </c>
      <c r="B13" s="12">
        <v>8</v>
      </c>
      <c r="C13" s="20" t="s">
        <v>100</v>
      </c>
      <c r="D13" s="14">
        <v>584.5</v>
      </c>
      <c r="E13" s="14">
        <v>1166.6300000000001</v>
      </c>
      <c r="F13" s="15">
        <f t="shared" si="0"/>
        <v>-0.4989842537908335</v>
      </c>
      <c r="G13" s="16">
        <v>96</v>
      </c>
      <c r="H13" s="12">
        <v>10</v>
      </c>
      <c r="I13" s="17">
        <f t="shared" si="1"/>
        <v>9.6</v>
      </c>
      <c r="J13" s="12">
        <v>5</v>
      </c>
      <c r="K13" s="17">
        <v>3</v>
      </c>
      <c r="L13" s="14">
        <v>19799.53</v>
      </c>
      <c r="M13" s="16">
        <v>3136</v>
      </c>
      <c r="N13" s="18">
        <v>45464</v>
      </c>
      <c r="O13" s="29" t="s">
        <v>14</v>
      </c>
      <c r="R13" s="12"/>
    </row>
    <row r="14" spans="1:18" s="19" customFormat="1" ht="24.95" customHeight="1">
      <c r="A14" s="12">
        <v>14</v>
      </c>
      <c r="B14" s="12">
        <v>9</v>
      </c>
      <c r="C14" s="13" t="s">
        <v>69</v>
      </c>
      <c r="D14" s="14">
        <v>304.61</v>
      </c>
      <c r="E14" s="14">
        <v>1078.73</v>
      </c>
      <c r="F14" s="15">
        <f t="shared" si="0"/>
        <v>-0.7176216476782884</v>
      </c>
      <c r="G14" s="16">
        <v>47</v>
      </c>
      <c r="H14" s="17">
        <v>3</v>
      </c>
      <c r="I14" s="17">
        <f t="shared" si="1"/>
        <v>15.666666666666666</v>
      </c>
      <c r="J14" s="12">
        <v>1</v>
      </c>
      <c r="K14" s="17">
        <v>5</v>
      </c>
      <c r="L14" s="14">
        <v>61902.75</v>
      </c>
      <c r="M14" s="16">
        <v>9648</v>
      </c>
      <c r="N14" s="18">
        <v>45450</v>
      </c>
      <c r="O14" s="24" t="s">
        <v>12</v>
      </c>
      <c r="R14" s="12"/>
    </row>
    <row r="15" spans="1:18" s="19" customFormat="1" ht="24.95" customHeight="1">
      <c r="A15" s="12">
        <v>12</v>
      </c>
      <c r="B15" s="17" t="s">
        <v>15</v>
      </c>
      <c r="C15" s="13" t="s">
        <v>125</v>
      </c>
      <c r="D15" s="14">
        <v>197.5</v>
      </c>
      <c r="E15" s="14" t="s">
        <v>15</v>
      </c>
      <c r="F15" s="15" t="s">
        <v>15</v>
      </c>
      <c r="G15" s="16">
        <v>83</v>
      </c>
      <c r="H15" s="17">
        <v>12</v>
      </c>
      <c r="I15" s="17">
        <f t="shared" si="1"/>
        <v>6.916666666666667</v>
      </c>
      <c r="J15" s="12">
        <v>4</v>
      </c>
      <c r="K15" s="17" t="s">
        <v>15</v>
      </c>
      <c r="L15" s="14">
        <v>496580.29</v>
      </c>
      <c r="M15" s="16">
        <v>90095</v>
      </c>
      <c r="N15" s="18">
        <v>45212</v>
      </c>
      <c r="O15" s="24" t="s">
        <v>45</v>
      </c>
      <c r="R15" s="12"/>
    </row>
    <row r="16" spans="1:18" s="19" customFormat="1" ht="24.95" customHeight="1">
      <c r="A16" s="12">
        <v>15</v>
      </c>
      <c r="B16" s="12">
        <v>18</v>
      </c>
      <c r="C16" s="13" t="s">
        <v>64</v>
      </c>
      <c r="D16" s="14">
        <v>156</v>
      </c>
      <c r="E16" s="14">
        <v>156</v>
      </c>
      <c r="F16" s="15">
        <f>(D16-E16)/E16</f>
        <v>0</v>
      </c>
      <c r="G16" s="16">
        <v>24</v>
      </c>
      <c r="H16" s="17">
        <v>3</v>
      </c>
      <c r="I16" s="17">
        <f t="shared" si="1"/>
        <v>8</v>
      </c>
      <c r="J16" s="12">
        <v>3</v>
      </c>
      <c r="K16" s="17" t="s">
        <v>15</v>
      </c>
      <c r="L16" s="14">
        <v>9700.2000000000007</v>
      </c>
      <c r="M16" s="16">
        <v>1399</v>
      </c>
      <c r="N16" s="18">
        <v>45450</v>
      </c>
      <c r="O16" s="24" t="s">
        <v>14</v>
      </c>
      <c r="R16" s="12"/>
    </row>
    <row r="17" spans="1:18" s="19" customFormat="1" ht="24.95" customHeight="1">
      <c r="A17" s="12">
        <v>13</v>
      </c>
      <c r="B17" s="17" t="s">
        <v>15</v>
      </c>
      <c r="C17" s="13" t="s">
        <v>124</v>
      </c>
      <c r="D17" s="14">
        <v>142.5</v>
      </c>
      <c r="E17" s="14" t="s">
        <v>15</v>
      </c>
      <c r="F17" s="15" t="s">
        <v>15</v>
      </c>
      <c r="G17" s="16">
        <v>57</v>
      </c>
      <c r="H17" s="17">
        <v>12</v>
      </c>
      <c r="I17" s="17">
        <f t="shared" si="1"/>
        <v>4.75</v>
      </c>
      <c r="J17" s="12">
        <v>4</v>
      </c>
      <c r="K17" s="17" t="s">
        <v>15</v>
      </c>
      <c r="L17" s="14">
        <v>209354.73</v>
      </c>
      <c r="M17" s="16">
        <v>42979</v>
      </c>
      <c r="N17" s="18">
        <v>44638</v>
      </c>
      <c r="O17" s="24" t="s">
        <v>45</v>
      </c>
      <c r="R17" s="12"/>
    </row>
    <row r="18" spans="1:18" s="19" customFormat="1" ht="24.95" customHeight="1">
      <c r="A18" s="6">
        <v>16</v>
      </c>
      <c r="B18" s="17">
        <v>7</v>
      </c>
      <c r="C18" s="7" t="s">
        <v>112</v>
      </c>
      <c r="D18" s="46">
        <v>125.5</v>
      </c>
      <c r="E18" s="10">
        <v>1184.96</v>
      </c>
      <c r="F18" s="15">
        <f>(D18-E18)/E18</f>
        <v>-0.89408925195787203</v>
      </c>
      <c r="G18" s="47">
        <v>22</v>
      </c>
      <c r="H18" s="9">
        <v>6</v>
      </c>
      <c r="I18" s="10">
        <f t="shared" si="1"/>
        <v>3.6666666666666665</v>
      </c>
      <c r="J18" s="9">
        <v>1</v>
      </c>
      <c r="K18" s="10">
        <v>2</v>
      </c>
      <c r="L18" s="46">
        <v>3906.67</v>
      </c>
      <c r="M18" s="47">
        <v>644</v>
      </c>
      <c r="N18" s="11">
        <v>45471</v>
      </c>
      <c r="O18" s="25" t="s">
        <v>11</v>
      </c>
      <c r="R18" s="12"/>
    </row>
    <row r="19" spans="1:18" s="19" customFormat="1" ht="24.95" customHeight="1">
      <c r="A19" s="12">
        <v>17</v>
      </c>
      <c r="B19" s="12">
        <v>17</v>
      </c>
      <c r="C19" s="20" t="s">
        <v>110</v>
      </c>
      <c r="D19" s="14">
        <v>104.8</v>
      </c>
      <c r="E19" s="14">
        <v>182.2</v>
      </c>
      <c r="F19" s="15">
        <f>(D19-E19)/E19</f>
        <v>-0.42480790340285396</v>
      </c>
      <c r="G19" s="16">
        <v>14</v>
      </c>
      <c r="H19" s="12">
        <v>2</v>
      </c>
      <c r="I19" s="17">
        <v>24.833333333333332</v>
      </c>
      <c r="J19" s="12">
        <v>1</v>
      </c>
      <c r="K19" s="14" t="s">
        <v>15</v>
      </c>
      <c r="L19" s="8">
        <v>212677.6</v>
      </c>
      <c r="M19" s="16">
        <v>32915</v>
      </c>
      <c r="N19" s="18">
        <v>45191</v>
      </c>
      <c r="O19" s="29" t="s">
        <v>23</v>
      </c>
      <c r="R19" s="12"/>
    </row>
    <row r="20" spans="1:18" s="19" customFormat="1" ht="24.95" customHeight="1">
      <c r="A20" s="6">
        <v>19</v>
      </c>
      <c r="B20" s="6">
        <v>22</v>
      </c>
      <c r="C20" s="7" t="s">
        <v>39</v>
      </c>
      <c r="D20" s="8">
        <v>67</v>
      </c>
      <c r="E20" s="8">
        <v>111.2</v>
      </c>
      <c r="F20" s="48">
        <f>(D20-E20)/E20</f>
        <v>-0.39748201438848924</v>
      </c>
      <c r="G20" s="9">
        <v>12</v>
      </c>
      <c r="H20" s="10">
        <v>2</v>
      </c>
      <c r="I20" s="10">
        <f t="shared" ref="I20:I27" si="2">G20/H20</f>
        <v>6</v>
      </c>
      <c r="J20" s="6">
        <v>2</v>
      </c>
      <c r="K20" s="10">
        <v>16</v>
      </c>
      <c r="L20" s="8">
        <v>67996.3</v>
      </c>
      <c r="M20" s="9">
        <v>10505</v>
      </c>
      <c r="N20" s="11">
        <v>45379</v>
      </c>
      <c r="O20" s="25" t="s">
        <v>23</v>
      </c>
      <c r="R20" s="12"/>
    </row>
    <row r="21" spans="1:18" s="19" customFormat="1" ht="24.95" customHeight="1">
      <c r="A21" s="6">
        <v>18</v>
      </c>
      <c r="B21" s="10">
        <v>21</v>
      </c>
      <c r="C21" s="7" t="s">
        <v>116</v>
      </c>
      <c r="D21" s="46">
        <v>64</v>
      </c>
      <c r="E21" s="10">
        <v>119</v>
      </c>
      <c r="F21" s="15">
        <f>(D21-E21)/E21</f>
        <v>-0.46218487394957986</v>
      </c>
      <c r="G21" s="47">
        <v>12</v>
      </c>
      <c r="H21" s="9">
        <v>1</v>
      </c>
      <c r="I21" s="10">
        <f t="shared" si="2"/>
        <v>12</v>
      </c>
      <c r="J21" s="9">
        <v>1</v>
      </c>
      <c r="K21" s="10">
        <v>13</v>
      </c>
      <c r="L21" s="46">
        <v>78023.69</v>
      </c>
      <c r="M21" s="47">
        <v>11481</v>
      </c>
      <c r="N21" s="11">
        <v>45394</v>
      </c>
      <c r="O21" s="25" t="s">
        <v>45</v>
      </c>
      <c r="R21" s="12"/>
    </row>
    <row r="22" spans="1:18" s="19" customFormat="1" ht="24.95" customHeight="1">
      <c r="A22" s="6">
        <v>22</v>
      </c>
      <c r="B22" s="17" t="s">
        <v>15</v>
      </c>
      <c r="C22" s="7" t="s">
        <v>121</v>
      </c>
      <c r="D22" s="8">
        <v>45</v>
      </c>
      <c r="E22" s="14" t="s">
        <v>15</v>
      </c>
      <c r="F22" s="48" t="s">
        <v>15</v>
      </c>
      <c r="G22" s="9">
        <v>5</v>
      </c>
      <c r="H22" s="10">
        <v>5</v>
      </c>
      <c r="I22" s="10">
        <f t="shared" si="2"/>
        <v>1</v>
      </c>
      <c r="J22" s="6">
        <v>1</v>
      </c>
      <c r="K22" s="10">
        <v>6</v>
      </c>
      <c r="L22" s="14">
        <v>23086.79</v>
      </c>
      <c r="M22" s="16">
        <v>3520</v>
      </c>
      <c r="N22" s="11">
        <v>45443</v>
      </c>
      <c r="O22" s="25" t="s">
        <v>19</v>
      </c>
      <c r="R22" s="12"/>
    </row>
    <row r="23" spans="1:18" s="49" customFormat="1" ht="24.95" customHeight="1">
      <c r="A23" s="12">
        <v>21</v>
      </c>
      <c r="B23" s="12">
        <v>19</v>
      </c>
      <c r="C23" s="13" t="s">
        <v>35</v>
      </c>
      <c r="D23" s="14">
        <v>41</v>
      </c>
      <c r="E23" s="14">
        <v>133.6</v>
      </c>
      <c r="F23" s="15">
        <f>(D23-E23)/E23</f>
        <v>-0.69311377245508976</v>
      </c>
      <c r="G23" s="16">
        <v>5</v>
      </c>
      <c r="H23" s="17">
        <v>2</v>
      </c>
      <c r="I23" s="17">
        <f t="shared" si="2"/>
        <v>2.5</v>
      </c>
      <c r="J23" s="12">
        <v>1</v>
      </c>
      <c r="K23" s="17">
        <v>6</v>
      </c>
      <c r="L23" s="14">
        <v>5376.51</v>
      </c>
      <c r="M23" s="16">
        <v>902</v>
      </c>
      <c r="N23" s="18">
        <v>45443</v>
      </c>
      <c r="O23" s="24" t="s">
        <v>46</v>
      </c>
      <c r="R23" s="6"/>
    </row>
    <row r="24" spans="1:18" s="19" customFormat="1" ht="24.95" customHeight="1">
      <c r="A24" s="6">
        <v>20</v>
      </c>
      <c r="B24" s="17" t="s">
        <v>15</v>
      </c>
      <c r="C24" s="7" t="s">
        <v>66</v>
      </c>
      <c r="D24" s="8">
        <v>32</v>
      </c>
      <c r="E24" s="14" t="s">
        <v>15</v>
      </c>
      <c r="F24" s="15" t="s">
        <v>15</v>
      </c>
      <c r="G24" s="9">
        <v>6</v>
      </c>
      <c r="H24" s="10">
        <v>1</v>
      </c>
      <c r="I24" s="10">
        <f t="shared" si="2"/>
        <v>6</v>
      </c>
      <c r="J24" s="6">
        <v>1</v>
      </c>
      <c r="K24" s="17" t="s">
        <v>15</v>
      </c>
      <c r="L24" s="14">
        <v>37792.89</v>
      </c>
      <c r="M24" s="16">
        <v>3988</v>
      </c>
      <c r="N24" s="11">
        <v>45365</v>
      </c>
      <c r="O24" s="25" t="s">
        <v>23</v>
      </c>
      <c r="R24" s="12"/>
    </row>
    <row r="25" spans="1:18" s="19" customFormat="1" ht="24.75" customHeight="1">
      <c r="A25" s="6">
        <v>24</v>
      </c>
      <c r="B25" s="17" t="s">
        <v>15</v>
      </c>
      <c r="C25" s="7" t="s">
        <v>36</v>
      </c>
      <c r="D25" s="8">
        <v>22.2</v>
      </c>
      <c r="E25" s="14" t="s">
        <v>15</v>
      </c>
      <c r="F25" s="15" t="s">
        <v>15</v>
      </c>
      <c r="G25" s="9">
        <v>3</v>
      </c>
      <c r="H25" s="10">
        <v>1</v>
      </c>
      <c r="I25" s="10">
        <f t="shared" si="2"/>
        <v>3</v>
      </c>
      <c r="J25" s="6">
        <v>1</v>
      </c>
      <c r="K25" s="17" t="s">
        <v>15</v>
      </c>
      <c r="L25" s="14">
        <v>7599.66</v>
      </c>
      <c r="M25" s="16">
        <v>1367</v>
      </c>
      <c r="N25" s="11">
        <v>45429</v>
      </c>
      <c r="O25" s="25" t="s">
        <v>23</v>
      </c>
      <c r="R25" s="12"/>
    </row>
    <row r="26" spans="1:18" s="19" customFormat="1" ht="24.75" customHeight="1">
      <c r="A26" s="12">
        <v>23</v>
      </c>
      <c r="B26" s="12">
        <v>23</v>
      </c>
      <c r="C26" s="13" t="s">
        <v>85</v>
      </c>
      <c r="D26" s="14">
        <v>22</v>
      </c>
      <c r="E26" s="14">
        <v>92.6</v>
      </c>
      <c r="F26" s="15">
        <f>(D26-E26)/E26</f>
        <v>-0.76241900647948158</v>
      </c>
      <c r="G26" s="16">
        <v>4</v>
      </c>
      <c r="H26" s="17">
        <v>3</v>
      </c>
      <c r="I26" s="17">
        <f t="shared" si="2"/>
        <v>1.3333333333333333</v>
      </c>
      <c r="J26" s="12">
        <v>2</v>
      </c>
      <c r="K26" s="17">
        <v>4</v>
      </c>
      <c r="L26" s="14">
        <v>2284.38</v>
      </c>
      <c r="M26" s="16">
        <v>393</v>
      </c>
      <c r="N26" s="18">
        <v>45457</v>
      </c>
      <c r="O26" s="24" t="s">
        <v>86</v>
      </c>
      <c r="R26" s="12"/>
    </row>
    <row r="27" spans="1:18" s="19" customFormat="1" ht="24.75" customHeight="1">
      <c r="A27" s="12">
        <v>25</v>
      </c>
      <c r="B27" s="12">
        <v>25</v>
      </c>
      <c r="C27" s="13" t="s">
        <v>48</v>
      </c>
      <c r="D27" s="14">
        <v>6</v>
      </c>
      <c r="E27" s="14">
        <v>6</v>
      </c>
      <c r="F27" s="15">
        <f>(D27-E27)/E27</f>
        <v>0</v>
      </c>
      <c r="G27" s="16">
        <v>2</v>
      </c>
      <c r="H27" s="17">
        <v>3</v>
      </c>
      <c r="I27" s="17">
        <f t="shared" si="2"/>
        <v>0.66666666666666663</v>
      </c>
      <c r="J27" s="12">
        <v>1</v>
      </c>
      <c r="K27" s="17">
        <v>6</v>
      </c>
      <c r="L27" s="14">
        <v>1667.3</v>
      </c>
      <c r="M27" s="16">
        <v>494</v>
      </c>
      <c r="N27" s="18">
        <v>45443</v>
      </c>
      <c r="O27" s="24" t="s">
        <v>47</v>
      </c>
      <c r="R27" s="12"/>
    </row>
    <row r="28" spans="1:18" s="28" customFormat="1" ht="24.95" customHeight="1">
      <c r="A28" s="36" t="s">
        <v>24</v>
      </c>
      <c r="B28" s="43" t="s">
        <v>24</v>
      </c>
      <c r="C28" s="37" t="s">
        <v>120</v>
      </c>
      <c r="D28" s="38">
        <f>SUM(Table13234567[Pajamos 
(GBO)])</f>
        <v>276677.27</v>
      </c>
      <c r="E28" s="38" t="s">
        <v>128</v>
      </c>
      <c r="F28" s="39">
        <f t="shared" ref="F28" si="3">(D28-E28)/E28</f>
        <v>1.0047334289771905</v>
      </c>
      <c r="G28" s="40">
        <f>SUM(Table13234567[Žiūrovų sk. 
(ADM)])</f>
        <v>43551</v>
      </c>
      <c r="H28" s="36"/>
      <c r="I28" s="36"/>
      <c r="J28" s="36"/>
      <c r="K28" s="45"/>
      <c r="L28" s="41"/>
      <c r="M28" s="36"/>
      <c r="N28" s="36"/>
      <c r="O28" s="36" t="s">
        <v>24</v>
      </c>
    </row>
    <row r="29" spans="1:18" hidden="1">
      <c r="F29" s="3"/>
      <c r="L29" s="2"/>
    </row>
    <row r="30" spans="1:18" hidden="1">
      <c r="F30" s="3"/>
      <c r="L30" s="2"/>
    </row>
    <row r="31" spans="1:18" hidden="1">
      <c r="F31" s="3"/>
      <c r="L31" s="2"/>
    </row>
    <row r="32" spans="1:18" hidden="1">
      <c r="F32" s="3"/>
      <c r="L32" s="2"/>
    </row>
    <row r="33" spans="6:12" hidden="1">
      <c r="F33" s="3"/>
      <c r="L33" s="2"/>
    </row>
    <row r="34" spans="6:12" hidden="1">
      <c r="F34" s="3"/>
      <c r="L34" s="2"/>
    </row>
    <row r="35" spans="6:12" hidden="1">
      <c r="F35" s="3"/>
      <c r="L35" s="2"/>
    </row>
    <row r="36" spans="6:12" hidden="1">
      <c r="F36" s="3"/>
      <c r="L36" s="2"/>
    </row>
    <row r="37" spans="6:12" hidden="1">
      <c r="F37" s="3"/>
      <c r="L37" s="2"/>
    </row>
    <row r="38" spans="6:12" hidden="1">
      <c r="F38" s="3"/>
      <c r="L38" s="2"/>
    </row>
    <row r="39" spans="6:12" hidden="1">
      <c r="F39" s="3"/>
      <c r="L39" s="2"/>
    </row>
    <row r="40" spans="6:12" hidden="1">
      <c r="F40" s="3"/>
      <c r="L40" s="2"/>
    </row>
    <row r="41" spans="6:12" hidden="1">
      <c r="F41" s="3"/>
      <c r="L41" s="2"/>
    </row>
    <row r="42" spans="6:12" hidden="1">
      <c r="F42" s="3"/>
    </row>
    <row r="43" spans="6:12" hidden="1">
      <c r="F43" s="3"/>
    </row>
    <row r="44" spans="6:12" hidden="1">
      <c r="F44" s="3"/>
    </row>
    <row r="45" spans="6:12" hidden="1">
      <c r="F45" s="3"/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87078-A3A1-4C01-A982-A3F62E18436A}">
  <dimension ref="A1:XFC45"/>
  <sheetViews>
    <sheetView zoomScale="60" zoomScaleNormal="60" workbookViewId="0">
      <selection activeCell="C18" sqref="C18:O18"/>
    </sheetView>
  </sheetViews>
  <sheetFormatPr defaultColWidth="0" defaultRowHeight="11.25" zeroHeight="1"/>
  <cols>
    <col min="1" max="1" width="4.7109375" style="1" customWidth="1"/>
    <col min="2" max="2" width="4.7109375" style="44" customWidth="1"/>
    <col min="3" max="3" width="30.7109375" style="1" customWidth="1"/>
    <col min="4" max="4" width="20.7109375" style="1" customWidth="1"/>
    <col min="5" max="5" width="20.7109375" style="27" customWidth="1"/>
    <col min="6" max="6" width="20.7109375" style="26" customWidth="1"/>
    <col min="7" max="10" width="20.7109375" style="1" customWidth="1"/>
    <col min="11" max="11" width="20.7109375" style="44" customWidth="1"/>
    <col min="12" max="12" width="20.7109375" style="27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50" t="s">
        <v>108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8" s="5" customFormat="1" ht="63.75" customHeight="1" thickBot="1">
      <c r="A2" s="30" t="s">
        <v>21</v>
      </c>
      <c r="B2" s="31" t="s">
        <v>22</v>
      </c>
      <c r="C2" s="32" t="s">
        <v>0</v>
      </c>
      <c r="D2" s="32" t="s">
        <v>1</v>
      </c>
      <c r="E2" s="32" t="s">
        <v>20</v>
      </c>
      <c r="F2" s="34" t="s">
        <v>2</v>
      </c>
      <c r="G2" s="32" t="s">
        <v>3</v>
      </c>
      <c r="H2" s="32" t="s">
        <v>4</v>
      </c>
      <c r="I2" s="32" t="s">
        <v>16</v>
      </c>
      <c r="J2" s="32" t="s">
        <v>10</v>
      </c>
      <c r="K2" s="42" t="s">
        <v>5</v>
      </c>
      <c r="L2" s="33" t="s">
        <v>6</v>
      </c>
      <c r="M2" s="32" t="s">
        <v>9</v>
      </c>
      <c r="N2" s="32" t="s">
        <v>8</v>
      </c>
      <c r="O2" s="35" t="s">
        <v>7</v>
      </c>
    </row>
    <row r="3" spans="1:18" s="19" customFormat="1" ht="24.95" customHeight="1">
      <c r="A3" s="12">
        <v>1</v>
      </c>
      <c r="B3" s="12">
        <v>1</v>
      </c>
      <c r="C3" s="20" t="s">
        <v>91</v>
      </c>
      <c r="D3" s="14">
        <v>65293.64</v>
      </c>
      <c r="E3" s="14">
        <v>157718.09</v>
      </c>
      <c r="F3" s="15">
        <f>(D3-E3)/E3</f>
        <v>-0.58601045701225518</v>
      </c>
      <c r="G3" s="16">
        <v>10555</v>
      </c>
      <c r="H3" s="12">
        <v>281</v>
      </c>
      <c r="I3" s="17">
        <f>G3/H3</f>
        <v>37.562277580071175</v>
      </c>
      <c r="J3" s="17">
        <v>30</v>
      </c>
      <c r="K3" s="17">
        <v>3</v>
      </c>
      <c r="L3" s="14">
        <v>752322.74</v>
      </c>
      <c r="M3" s="16">
        <v>125772</v>
      </c>
      <c r="N3" s="18">
        <v>45457</v>
      </c>
      <c r="O3" s="24" t="s">
        <v>18</v>
      </c>
    </row>
    <row r="4" spans="1:18" s="19" customFormat="1" ht="24.95" customHeight="1">
      <c r="A4" s="6">
        <v>2</v>
      </c>
      <c r="B4" s="17" t="s">
        <v>17</v>
      </c>
      <c r="C4" s="7" t="s">
        <v>114</v>
      </c>
      <c r="D4" s="46">
        <v>33907.72</v>
      </c>
      <c r="E4" s="10" t="s">
        <v>15</v>
      </c>
      <c r="F4" s="48" t="s">
        <v>15</v>
      </c>
      <c r="G4" s="47">
        <v>4175</v>
      </c>
      <c r="H4" s="9">
        <v>148</v>
      </c>
      <c r="I4" s="10">
        <f>G4/H4</f>
        <v>28.20945945945946</v>
      </c>
      <c r="J4" s="9">
        <v>17</v>
      </c>
      <c r="K4" s="10">
        <v>1</v>
      </c>
      <c r="L4" s="46">
        <v>38330.080000000002</v>
      </c>
      <c r="M4" s="47">
        <v>4899</v>
      </c>
      <c r="N4" s="11">
        <v>45471</v>
      </c>
      <c r="O4" s="25" t="s">
        <v>115</v>
      </c>
    </row>
    <row r="5" spans="1:18" s="19" customFormat="1" ht="24.95" customHeight="1">
      <c r="A5" s="6">
        <v>3</v>
      </c>
      <c r="B5" s="10" t="s">
        <v>17</v>
      </c>
      <c r="C5" s="7" t="s">
        <v>119</v>
      </c>
      <c r="D5" s="8">
        <v>9686</v>
      </c>
      <c r="E5" s="14" t="s">
        <v>15</v>
      </c>
      <c r="F5" s="48" t="s">
        <v>15</v>
      </c>
      <c r="G5" s="9">
        <v>1465</v>
      </c>
      <c r="H5" s="10" t="s">
        <v>15</v>
      </c>
      <c r="I5" s="10" t="s">
        <v>15</v>
      </c>
      <c r="J5" s="6">
        <v>14</v>
      </c>
      <c r="K5" s="10">
        <v>1</v>
      </c>
      <c r="L5" s="8">
        <v>9686</v>
      </c>
      <c r="M5" s="9">
        <v>1465</v>
      </c>
      <c r="N5" s="11">
        <v>45471</v>
      </c>
      <c r="O5" s="24" t="s">
        <v>13</v>
      </c>
      <c r="R5" s="12"/>
    </row>
    <row r="6" spans="1:18" s="19" customFormat="1" ht="24.95" customHeight="1">
      <c r="A6" s="12">
        <v>4</v>
      </c>
      <c r="B6" s="12">
        <v>2</v>
      </c>
      <c r="C6" s="13" t="s">
        <v>68</v>
      </c>
      <c r="D6" s="14">
        <v>9476.9500000000007</v>
      </c>
      <c r="E6" s="14">
        <v>25682.71</v>
      </c>
      <c r="F6" s="15">
        <f>(D6-E6)/E6</f>
        <v>-0.63099883150960312</v>
      </c>
      <c r="G6" s="16">
        <v>1285</v>
      </c>
      <c r="H6" s="17">
        <v>82</v>
      </c>
      <c r="I6" s="17">
        <f t="shared" ref="I6:I18" si="0">G6/H6</f>
        <v>15.670731707317072</v>
      </c>
      <c r="J6" s="12">
        <v>10</v>
      </c>
      <c r="K6" s="17">
        <v>4</v>
      </c>
      <c r="L6" s="14">
        <v>197613.79</v>
      </c>
      <c r="M6" s="16">
        <v>26095</v>
      </c>
      <c r="N6" s="18">
        <v>45450</v>
      </c>
      <c r="O6" s="24" t="s">
        <v>43</v>
      </c>
      <c r="R6" s="12"/>
    </row>
    <row r="7" spans="1:18" s="19" customFormat="1" ht="24.95" customHeight="1">
      <c r="A7" s="12">
        <v>5</v>
      </c>
      <c r="B7" s="12">
        <v>3</v>
      </c>
      <c r="C7" s="13" t="s">
        <v>25</v>
      </c>
      <c r="D7" s="14">
        <v>9249.74</v>
      </c>
      <c r="E7" s="14">
        <v>24525.41</v>
      </c>
      <c r="F7" s="15">
        <f>(D7-E7)/E7</f>
        <v>-0.62285074948798003</v>
      </c>
      <c r="G7" s="16">
        <v>1639</v>
      </c>
      <c r="H7" s="12">
        <v>104</v>
      </c>
      <c r="I7" s="17">
        <f t="shared" si="0"/>
        <v>15.759615384615385</v>
      </c>
      <c r="J7" s="12">
        <v>13</v>
      </c>
      <c r="K7" s="17">
        <v>6</v>
      </c>
      <c r="L7" s="14">
        <v>495464.49</v>
      </c>
      <c r="M7" s="16">
        <v>91557</v>
      </c>
      <c r="N7" s="18">
        <v>45436</v>
      </c>
      <c r="O7" s="24" t="s">
        <v>43</v>
      </c>
      <c r="R7" s="12"/>
    </row>
    <row r="8" spans="1:18" s="19" customFormat="1" ht="24.95" customHeight="1">
      <c r="A8" s="12">
        <v>6</v>
      </c>
      <c r="B8" s="12" t="s">
        <v>17</v>
      </c>
      <c r="C8" s="20" t="s">
        <v>118</v>
      </c>
      <c r="D8" s="22">
        <v>3297.23</v>
      </c>
      <c r="E8" s="22" t="s">
        <v>15</v>
      </c>
      <c r="F8" s="15" t="s">
        <v>15</v>
      </c>
      <c r="G8" s="23">
        <v>814</v>
      </c>
      <c r="H8" s="16">
        <v>32</v>
      </c>
      <c r="I8" s="17">
        <f t="shared" si="0"/>
        <v>25.4375</v>
      </c>
      <c r="J8" s="16">
        <v>9</v>
      </c>
      <c r="K8" s="17">
        <v>1</v>
      </c>
      <c r="L8" s="22">
        <v>4764.41</v>
      </c>
      <c r="M8" s="23">
        <v>814</v>
      </c>
      <c r="N8" s="18">
        <v>45471</v>
      </c>
      <c r="O8" s="29" t="s">
        <v>19</v>
      </c>
      <c r="R8" s="12"/>
    </row>
    <row r="9" spans="1:18" s="19" customFormat="1" ht="24.95" customHeight="1">
      <c r="A9" s="6">
        <v>7</v>
      </c>
      <c r="B9" s="17" t="s">
        <v>17</v>
      </c>
      <c r="C9" s="7" t="s">
        <v>112</v>
      </c>
      <c r="D9" s="46">
        <v>1184.96</v>
      </c>
      <c r="E9" s="10" t="s">
        <v>15</v>
      </c>
      <c r="F9" s="48" t="s">
        <v>15</v>
      </c>
      <c r="G9" s="47">
        <v>187</v>
      </c>
      <c r="H9" s="9">
        <v>74</v>
      </c>
      <c r="I9" s="10">
        <f t="shared" si="0"/>
        <v>2.5270270270270272</v>
      </c>
      <c r="J9" s="9">
        <v>14</v>
      </c>
      <c r="K9" s="10">
        <v>1</v>
      </c>
      <c r="L9" s="46">
        <v>1423.34</v>
      </c>
      <c r="M9" s="47">
        <v>222</v>
      </c>
      <c r="N9" s="11">
        <v>45471</v>
      </c>
      <c r="O9" s="25" t="s">
        <v>11</v>
      </c>
      <c r="R9" s="12"/>
    </row>
    <row r="10" spans="1:18" s="19" customFormat="1" ht="24.95" customHeight="1">
      <c r="A10" s="12">
        <v>8</v>
      </c>
      <c r="B10" s="12">
        <v>4</v>
      </c>
      <c r="C10" s="20" t="s">
        <v>100</v>
      </c>
      <c r="D10" s="14">
        <v>1166.6300000000001</v>
      </c>
      <c r="E10" s="14">
        <v>10015.64</v>
      </c>
      <c r="F10" s="15">
        <f>(D10-E10)/E10</f>
        <v>-0.88351917600872221</v>
      </c>
      <c r="G10" s="16">
        <v>164</v>
      </c>
      <c r="H10" s="12">
        <v>26</v>
      </c>
      <c r="I10" s="17">
        <f t="shared" si="0"/>
        <v>6.3076923076923075</v>
      </c>
      <c r="J10" s="12">
        <v>10</v>
      </c>
      <c r="K10" s="17">
        <v>2</v>
      </c>
      <c r="L10" s="14">
        <v>17900.75</v>
      </c>
      <c r="M10" s="16">
        <v>2841</v>
      </c>
      <c r="N10" s="18">
        <v>45464</v>
      </c>
      <c r="O10" s="29" t="s">
        <v>14</v>
      </c>
      <c r="R10" s="12"/>
    </row>
    <row r="11" spans="1:18" s="19" customFormat="1" ht="24.95" customHeight="1">
      <c r="A11" s="12">
        <v>9</v>
      </c>
      <c r="B11" s="12">
        <v>5</v>
      </c>
      <c r="C11" s="13" t="s">
        <v>69</v>
      </c>
      <c r="D11" s="14">
        <v>1078.73</v>
      </c>
      <c r="E11" s="14">
        <v>9530.27</v>
      </c>
      <c r="F11" s="15">
        <f>(D11-E11)/E11</f>
        <v>-0.88681013234672268</v>
      </c>
      <c r="G11" s="16">
        <v>157</v>
      </c>
      <c r="H11" s="17">
        <v>21</v>
      </c>
      <c r="I11" s="17">
        <f t="shared" si="0"/>
        <v>7.4761904761904763</v>
      </c>
      <c r="J11" s="12">
        <v>6</v>
      </c>
      <c r="K11" s="17">
        <v>4</v>
      </c>
      <c r="L11" s="14">
        <v>60592.62</v>
      </c>
      <c r="M11" s="16">
        <v>9426</v>
      </c>
      <c r="N11" s="18">
        <v>45450</v>
      </c>
      <c r="O11" s="24" t="s">
        <v>12</v>
      </c>
      <c r="R11" s="12"/>
    </row>
    <row r="12" spans="1:18" s="19" customFormat="1" ht="24.75" customHeight="1">
      <c r="A12" s="12">
        <v>10</v>
      </c>
      <c r="B12" s="12">
        <v>6</v>
      </c>
      <c r="C12" s="13" t="s">
        <v>26</v>
      </c>
      <c r="D12" s="14">
        <v>534.58000000000004</v>
      </c>
      <c r="E12" s="14">
        <v>4312.38</v>
      </c>
      <c r="F12" s="15">
        <f>(D12-E12)/E12</f>
        <v>-0.8760359708560006</v>
      </c>
      <c r="G12" s="16">
        <v>72</v>
      </c>
      <c r="H12" s="17">
        <v>6</v>
      </c>
      <c r="I12" s="17">
        <f t="shared" si="0"/>
        <v>12</v>
      </c>
      <c r="J12" s="12">
        <v>1</v>
      </c>
      <c r="K12" s="17">
        <v>6</v>
      </c>
      <c r="L12" s="14">
        <v>113701.85</v>
      </c>
      <c r="M12" s="16">
        <v>15607</v>
      </c>
      <c r="N12" s="18">
        <v>45436</v>
      </c>
      <c r="O12" s="24" t="s">
        <v>12</v>
      </c>
      <c r="R12" s="12"/>
    </row>
    <row r="13" spans="1:18" s="19" customFormat="1" ht="24.95" customHeight="1">
      <c r="A13" s="6">
        <v>11</v>
      </c>
      <c r="B13" s="17" t="s">
        <v>17</v>
      </c>
      <c r="C13" s="7" t="s">
        <v>117</v>
      </c>
      <c r="D13" s="46">
        <v>533.03</v>
      </c>
      <c r="E13" s="10" t="s">
        <v>15</v>
      </c>
      <c r="F13" s="48" t="s">
        <v>15</v>
      </c>
      <c r="G13" s="47">
        <v>93</v>
      </c>
      <c r="H13" s="9">
        <v>17</v>
      </c>
      <c r="I13" s="10">
        <f t="shared" si="0"/>
        <v>5.4705882352941178</v>
      </c>
      <c r="J13" s="9">
        <v>5</v>
      </c>
      <c r="K13" s="10">
        <v>1</v>
      </c>
      <c r="L13" s="46">
        <v>533.03</v>
      </c>
      <c r="M13" s="47">
        <v>93</v>
      </c>
      <c r="N13" s="11">
        <v>45471</v>
      </c>
      <c r="O13" s="25" t="s">
        <v>80</v>
      </c>
      <c r="R13" s="12"/>
    </row>
    <row r="14" spans="1:18" s="19" customFormat="1" ht="24.95" customHeight="1">
      <c r="A14" s="12">
        <v>12</v>
      </c>
      <c r="B14" s="12">
        <v>8</v>
      </c>
      <c r="C14" s="13" t="s">
        <v>51</v>
      </c>
      <c r="D14" s="14">
        <v>499.97</v>
      </c>
      <c r="E14" s="14">
        <v>2550.4</v>
      </c>
      <c r="F14" s="15">
        <f>(D14-E14)/E14</f>
        <v>-0.80396408406524478</v>
      </c>
      <c r="G14" s="16">
        <v>93</v>
      </c>
      <c r="H14" s="17">
        <v>11</v>
      </c>
      <c r="I14" s="17">
        <f t="shared" si="0"/>
        <v>8.454545454545455</v>
      </c>
      <c r="J14" s="12">
        <v>4</v>
      </c>
      <c r="K14" s="17">
        <v>7</v>
      </c>
      <c r="L14" s="14">
        <v>101054.17</v>
      </c>
      <c r="M14" s="16">
        <v>19783</v>
      </c>
      <c r="N14" s="18">
        <v>45429</v>
      </c>
      <c r="O14" s="24" t="s">
        <v>44</v>
      </c>
      <c r="R14" s="12"/>
    </row>
    <row r="15" spans="1:18" s="19" customFormat="1" ht="24.95" customHeight="1">
      <c r="A15" s="12">
        <v>13</v>
      </c>
      <c r="B15" s="12">
        <v>7</v>
      </c>
      <c r="C15" s="20" t="s">
        <v>28</v>
      </c>
      <c r="D15" s="22">
        <v>435.27</v>
      </c>
      <c r="E15" s="22">
        <v>2963.99</v>
      </c>
      <c r="F15" s="15">
        <f>(D15-E15)/E15</f>
        <v>-0.85314727782482391</v>
      </c>
      <c r="G15" s="23">
        <v>59</v>
      </c>
      <c r="H15" s="16">
        <v>9</v>
      </c>
      <c r="I15" s="17">
        <f t="shared" si="0"/>
        <v>6.5555555555555554</v>
      </c>
      <c r="J15" s="16">
        <v>2</v>
      </c>
      <c r="K15" s="17">
        <v>8</v>
      </c>
      <c r="L15" s="22">
        <v>121684.32</v>
      </c>
      <c r="M15" s="23">
        <v>17605</v>
      </c>
      <c r="N15" s="18">
        <v>45422</v>
      </c>
      <c r="O15" s="24" t="s">
        <v>18</v>
      </c>
      <c r="R15" s="12"/>
    </row>
    <row r="16" spans="1:18" s="19" customFormat="1" ht="24.95" customHeight="1">
      <c r="A16" s="6">
        <v>14</v>
      </c>
      <c r="B16" s="17" t="s">
        <v>15</v>
      </c>
      <c r="C16" s="7" t="s">
        <v>113</v>
      </c>
      <c r="D16" s="46">
        <v>262.5</v>
      </c>
      <c r="E16" s="10" t="s">
        <v>15</v>
      </c>
      <c r="F16" s="48" t="s">
        <v>15</v>
      </c>
      <c r="G16" s="47">
        <v>115</v>
      </c>
      <c r="H16" s="9">
        <v>12</v>
      </c>
      <c r="I16" s="10">
        <f t="shared" si="0"/>
        <v>9.5833333333333339</v>
      </c>
      <c r="J16" s="9">
        <v>4</v>
      </c>
      <c r="K16" s="10" t="s">
        <v>15</v>
      </c>
      <c r="L16" s="46">
        <v>42422.17</v>
      </c>
      <c r="M16" s="47">
        <v>8279</v>
      </c>
      <c r="N16" s="11">
        <v>45240</v>
      </c>
      <c r="O16" s="25" t="s">
        <v>11</v>
      </c>
      <c r="R16" s="12"/>
    </row>
    <row r="17" spans="1:19" s="19" customFormat="1" ht="24.95" customHeight="1">
      <c r="A17" s="6">
        <v>15</v>
      </c>
      <c r="B17" s="10" t="s">
        <v>15</v>
      </c>
      <c r="C17" s="7" t="s">
        <v>111</v>
      </c>
      <c r="D17" s="46">
        <v>255</v>
      </c>
      <c r="E17" s="10" t="s">
        <v>15</v>
      </c>
      <c r="F17" s="48" t="s">
        <v>15</v>
      </c>
      <c r="G17" s="47">
        <v>51</v>
      </c>
      <c r="H17" s="9">
        <v>1</v>
      </c>
      <c r="I17" s="10">
        <f t="shared" si="0"/>
        <v>51</v>
      </c>
      <c r="J17" s="9">
        <v>1</v>
      </c>
      <c r="K17" s="10" t="s">
        <v>15</v>
      </c>
      <c r="L17" s="46">
        <v>6796.41</v>
      </c>
      <c r="M17" s="47">
        <v>1566</v>
      </c>
      <c r="N17" s="11">
        <v>45239</v>
      </c>
      <c r="O17" s="24" t="s">
        <v>14</v>
      </c>
      <c r="R17" s="12"/>
    </row>
    <row r="18" spans="1:19" s="19" customFormat="1" ht="24.95" customHeight="1">
      <c r="A18" s="12">
        <v>16</v>
      </c>
      <c r="B18" s="12">
        <v>24</v>
      </c>
      <c r="C18" s="20" t="s">
        <v>105</v>
      </c>
      <c r="D18" s="14">
        <v>193</v>
      </c>
      <c r="E18" s="14">
        <v>105.46</v>
      </c>
      <c r="F18" s="15">
        <f>(D18-E18)/E18</f>
        <v>0.83007775459890021</v>
      </c>
      <c r="G18" s="16">
        <v>82</v>
      </c>
      <c r="H18" s="12">
        <v>12</v>
      </c>
      <c r="I18" s="17">
        <f t="shared" si="0"/>
        <v>6.833333333333333</v>
      </c>
      <c r="J18" s="12">
        <v>4</v>
      </c>
      <c r="K18" s="17">
        <v>21</v>
      </c>
      <c r="L18" s="14">
        <v>137134.87</v>
      </c>
      <c r="M18" s="16">
        <v>26285</v>
      </c>
      <c r="N18" s="18">
        <v>45331</v>
      </c>
      <c r="O18" s="29" t="s">
        <v>11</v>
      </c>
      <c r="R18" s="12"/>
    </row>
    <row r="19" spans="1:19" s="19" customFormat="1" ht="24.95" customHeight="1">
      <c r="A19" s="12">
        <v>17</v>
      </c>
      <c r="B19" s="12">
        <v>18</v>
      </c>
      <c r="C19" s="20" t="s">
        <v>110</v>
      </c>
      <c r="D19" s="14">
        <v>182.2</v>
      </c>
      <c r="E19" s="14">
        <v>202.4</v>
      </c>
      <c r="F19" s="15">
        <f>(D19-E19)/E19</f>
        <v>-9.9802371541502052E-2</v>
      </c>
      <c r="G19" s="16">
        <v>33</v>
      </c>
      <c r="H19" s="12">
        <v>2</v>
      </c>
      <c r="I19" s="17">
        <v>24.833333333333332</v>
      </c>
      <c r="J19" s="12">
        <v>2</v>
      </c>
      <c r="K19" s="14" t="s">
        <v>15</v>
      </c>
      <c r="L19" s="8">
        <v>212379.2</v>
      </c>
      <c r="M19" s="16">
        <v>32873</v>
      </c>
      <c r="N19" s="18">
        <v>45191</v>
      </c>
      <c r="O19" s="29" t="s">
        <v>23</v>
      </c>
      <c r="R19" s="12"/>
    </row>
    <row r="20" spans="1:19" s="19" customFormat="1" ht="24.95" customHeight="1">
      <c r="A20" s="12">
        <v>18</v>
      </c>
      <c r="B20" s="12">
        <v>14</v>
      </c>
      <c r="C20" s="13" t="s">
        <v>64</v>
      </c>
      <c r="D20" s="14">
        <v>156</v>
      </c>
      <c r="E20" s="14">
        <v>472.2</v>
      </c>
      <c r="F20" s="15">
        <f>(D20-E20)/E20</f>
        <v>-0.66963151207115623</v>
      </c>
      <c r="G20" s="16">
        <v>25</v>
      </c>
      <c r="H20" s="17">
        <v>6</v>
      </c>
      <c r="I20" s="17">
        <f t="shared" ref="I20:I27" si="1">G20/H20</f>
        <v>4.166666666666667</v>
      </c>
      <c r="J20" s="12">
        <v>4</v>
      </c>
      <c r="K20" s="17" t="s">
        <v>15</v>
      </c>
      <c r="L20" s="14">
        <v>9382.7999999999993</v>
      </c>
      <c r="M20" s="16">
        <v>1353</v>
      </c>
      <c r="N20" s="18">
        <v>45450</v>
      </c>
      <c r="O20" s="24" t="s">
        <v>14</v>
      </c>
      <c r="R20" s="12"/>
    </row>
    <row r="21" spans="1:19" s="19" customFormat="1" ht="24.95" customHeight="1">
      <c r="A21" s="12">
        <v>19</v>
      </c>
      <c r="B21" s="12">
        <v>22</v>
      </c>
      <c r="C21" s="13" t="s">
        <v>35</v>
      </c>
      <c r="D21" s="14">
        <v>133.6</v>
      </c>
      <c r="E21" s="14">
        <v>112.8</v>
      </c>
      <c r="F21" s="15">
        <f>(D21-E21)/E21</f>
        <v>0.18439716312056736</v>
      </c>
      <c r="G21" s="16">
        <v>20</v>
      </c>
      <c r="H21" s="17">
        <v>5</v>
      </c>
      <c r="I21" s="17">
        <f t="shared" si="1"/>
        <v>4</v>
      </c>
      <c r="J21" s="12">
        <v>4</v>
      </c>
      <c r="K21" s="17">
        <v>5</v>
      </c>
      <c r="L21" s="14">
        <v>5232.71</v>
      </c>
      <c r="M21" s="16">
        <v>882</v>
      </c>
      <c r="N21" s="18">
        <v>45443</v>
      </c>
      <c r="O21" s="24" t="s">
        <v>46</v>
      </c>
      <c r="R21" s="12"/>
    </row>
    <row r="22" spans="1:19" s="19" customFormat="1" ht="24.95" customHeight="1">
      <c r="A22" s="12">
        <v>20</v>
      </c>
      <c r="B22" s="12">
        <v>9</v>
      </c>
      <c r="C22" s="20" t="s">
        <v>29</v>
      </c>
      <c r="D22" s="22">
        <v>120.1</v>
      </c>
      <c r="E22" s="22">
        <v>2133.1999999999998</v>
      </c>
      <c r="F22" s="15">
        <f>(D22-E22)/E22</f>
        <v>-0.94369960622538918</v>
      </c>
      <c r="G22" s="23">
        <v>16</v>
      </c>
      <c r="H22" s="16">
        <v>2</v>
      </c>
      <c r="I22" s="17">
        <f t="shared" si="1"/>
        <v>8</v>
      </c>
      <c r="J22" s="16">
        <v>1</v>
      </c>
      <c r="K22" s="17">
        <v>8</v>
      </c>
      <c r="L22" s="22">
        <v>95429.92</v>
      </c>
      <c r="M22" s="23">
        <v>13875</v>
      </c>
      <c r="N22" s="18">
        <v>45422</v>
      </c>
      <c r="O22" s="29" t="s">
        <v>43</v>
      </c>
      <c r="R22" s="12"/>
    </row>
    <row r="23" spans="1:19" s="49" customFormat="1" ht="24.95" customHeight="1">
      <c r="A23" s="6">
        <v>21</v>
      </c>
      <c r="B23" s="10" t="s">
        <v>15</v>
      </c>
      <c r="C23" s="7" t="s">
        <v>116</v>
      </c>
      <c r="D23" s="46">
        <v>119</v>
      </c>
      <c r="E23" s="10" t="s">
        <v>15</v>
      </c>
      <c r="F23" s="48" t="s">
        <v>15</v>
      </c>
      <c r="G23" s="47">
        <v>20</v>
      </c>
      <c r="H23" s="9">
        <v>2</v>
      </c>
      <c r="I23" s="10">
        <f t="shared" si="1"/>
        <v>10</v>
      </c>
      <c r="J23" s="9">
        <v>1</v>
      </c>
      <c r="K23" s="10">
        <v>12</v>
      </c>
      <c r="L23" s="46">
        <v>76959.69</v>
      </c>
      <c r="M23" s="47">
        <v>11369</v>
      </c>
      <c r="N23" s="11">
        <v>45394</v>
      </c>
      <c r="O23" s="25" t="s">
        <v>45</v>
      </c>
      <c r="R23" s="6"/>
    </row>
    <row r="24" spans="1:19" s="19" customFormat="1" ht="24.75" customHeight="1">
      <c r="A24" s="6">
        <v>22</v>
      </c>
      <c r="B24" s="6">
        <v>21</v>
      </c>
      <c r="C24" s="7" t="s">
        <v>39</v>
      </c>
      <c r="D24" s="8">
        <v>111.2</v>
      </c>
      <c r="E24" s="8">
        <v>118.7</v>
      </c>
      <c r="F24" s="48">
        <f>(D24-E24)/E24</f>
        <v>-6.3184498736310019E-2</v>
      </c>
      <c r="G24" s="9">
        <v>14</v>
      </c>
      <c r="H24" s="10">
        <v>2</v>
      </c>
      <c r="I24" s="10">
        <f t="shared" si="1"/>
        <v>7</v>
      </c>
      <c r="J24" s="6">
        <v>1</v>
      </c>
      <c r="K24" s="10">
        <v>15</v>
      </c>
      <c r="L24" s="8">
        <v>67231.289999999994</v>
      </c>
      <c r="M24" s="9">
        <v>10372</v>
      </c>
      <c r="N24" s="11">
        <v>45379</v>
      </c>
      <c r="O24" s="25" t="s">
        <v>23</v>
      </c>
      <c r="R24" s="12"/>
    </row>
    <row r="25" spans="1:19" s="19" customFormat="1" ht="24.75" customHeight="1">
      <c r="A25" s="12">
        <v>23</v>
      </c>
      <c r="B25" s="12">
        <v>16</v>
      </c>
      <c r="C25" s="13" t="s">
        <v>85</v>
      </c>
      <c r="D25" s="14">
        <v>92.6</v>
      </c>
      <c r="E25" s="14">
        <v>251.4</v>
      </c>
      <c r="F25" s="15">
        <f>(D25-E25)/E25</f>
        <v>-0.63166268894192523</v>
      </c>
      <c r="G25" s="16">
        <v>16</v>
      </c>
      <c r="H25" s="17">
        <v>4</v>
      </c>
      <c r="I25" s="17">
        <f t="shared" si="1"/>
        <v>4</v>
      </c>
      <c r="J25" s="12">
        <v>3</v>
      </c>
      <c r="K25" s="17">
        <v>3</v>
      </c>
      <c r="L25" s="14">
        <v>2120.98</v>
      </c>
      <c r="M25" s="16">
        <v>365</v>
      </c>
      <c r="N25" s="18">
        <v>45457</v>
      </c>
      <c r="O25" s="24" t="s">
        <v>86</v>
      </c>
      <c r="R25" s="12"/>
    </row>
    <row r="26" spans="1:19" s="21" customFormat="1" ht="24.75" customHeight="1">
      <c r="A26" s="12">
        <v>24</v>
      </c>
      <c r="B26" s="12">
        <v>12</v>
      </c>
      <c r="C26" s="13" t="s">
        <v>31</v>
      </c>
      <c r="D26" s="14">
        <v>36.4</v>
      </c>
      <c r="E26" s="14">
        <v>691.35</v>
      </c>
      <c r="F26" s="15">
        <f>(D26-E26)/E26</f>
        <v>-0.94734938887683517</v>
      </c>
      <c r="G26" s="16">
        <v>5</v>
      </c>
      <c r="H26" s="17">
        <v>2</v>
      </c>
      <c r="I26" s="17">
        <f t="shared" si="1"/>
        <v>2.5</v>
      </c>
      <c r="J26" s="12">
        <v>1</v>
      </c>
      <c r="K26" s="17">
        <v>9</v>
      </c>
      <c r="L26" s="14">
        <v>92046.73</v>
      </c>
      <c r="M26" s="16">
        <v>13584</v>
      </c>
      <c r="N26" s="18">
        <v>45415</v>
      </c>
      <c r="O26" s="24" t="s">
        <v>12</v>
      </c>
      <c r="R26" s="12"/>
      <c r="S26" s="19"/>
    </row>
    <row r="27" spans="1:19" s="21" customFormat="1" ht="24.75" customHeight="1">
      <c r="A27" s="12">
        <v>25</v>
      </c>
      <c r="B27" s="12">
        <v>29</v>
      </c>
      <c r="C27" s="13" t="s">
        <v>48</v>
      </c>
      <c r="D27" s="14">
        <v>6</v>
      </c>
      <c r="E27" s="14">
        <v>14</v>
      </c>
      <c r="F27" s="15">
        <f>(D27-E27)/E27</f>
        <v>-0.5714285714285714</v>
      </c>
      <c r="G27" s="16">
        <v>2</v>
      </c>
      <c r="H27" s="17">
        <v>2</v>
      </c>
      <c r="I27" s="17">
        <f t="shared" si="1"/>
        <v>1</v>
      </c>
      <c r="J27" s="12">
        <v>1</v>
      </c>
      <c r="K27" s="17">
        <v>5</v>
      </c>
      <c r="L27" s="14">
        <v>1229.3</v>
      </c>
      <c r="M27" s="16">
        <v>348</v>
      </c>
      <c r="N27" s="18">
        <v>45443</v>
      </c>
      <c r="O27" s="24" t="s">
        <v>47</v>
      </c>
      <c r="R27" s="12"/>
      <c r="S27" s="19"/>
    </row>
    <row r="28" spans="1:19" s="28" customFormat="1" ht="24.95" customHeight="1">
      <c r="A28" s="36" t="s">
        <v>24</v>
      </c>
      <c r="B28" s="43" t="s">
        <v>24</v>
      </c>
      <c r="C28" s="37" t="s">
        <v>120</v>
      </c>
      <c r="D28" s="38">
        <f>SUM(Table1323456[Pajamos 
(GBO)])</f>
        <v>138012.05000000002</v>
      </c>
      <c r="E28" s="38" t="s">
        <v>109</v>
      </c>
      <c r="F28" s="39">
        <f t="shared" ref="F28" si="2">(D28-E28)/E28</f>
        <v>-0.4394812405065347</v>
      </c>
      <c r="G28" s="40">
        <f>SUM(Table1323456[Žiūrovų sk. 
(ADM)])</f>
        <v>21157</v>
      </c>
      <c r="H28" s="36"/>
      <c r="I28" s="36"/>
      <c r="J28" s="36"/>
      <c r="K28" s="45"/>
      <c r="L28" s="41"/>
      <c r="M28" s="36"/>
      <c r="N28" s="36"/>
      <c r="O28" s="36" t="s">
        <v>24</v>
      </c>
    </row>
    <row r="29" spans="1:19" hidden="1">
      <c r="F29" s="3"/>
      <c r="L29" s="2"/>
    </row>
    <row r="30" spans="1:19" hidden="1">
      <c r="F30" s="3"/>
      <c r="L30" s="2"/>
    </row>
    <row r="31" spans="1:19" hidden="1">
      <c r="F31" s="3"/>
      <c r="L31" s="2"/>
    </row>
    <row r="32" spans="1:19" hidden="1">
      <c r="F32" s="3"/>
      <c r="L32" s="2"/>
    </row>
    <row r="33" spans="6:12" hidden="1">
      <c r="F33" s="3"/>
      <c r="L33" s="2"/>
    </row>
    <row r="34" spans="6:12" hidden="1">
      <c r="F34" s="3"/>
      <c r="L34" s="2"/>
    </row>
    <row r="35" spans="6:12" hidden="1">
      <c r="F35" s="3"/>
      <c r="L35" s="2"/>
    </row>
    <row r="36" spans="6:12" hidden="1">
      <c r="F36" s="3"/>
      <c r="L36" s="2"/>
    </row>
    <row r="37" spans="6:12" hidden="1">
      <c r="F37" s="3"/>
      <c r="L37" s="2"/>
    </row>
    <row r="38" spans="6:12" hidden="1">
      <c r="F38" s="3"/>
      <c r="L38" s="2"/>
    </row>
    <row r="39" spans="6:12" hidden="1">
      <c r="F39" s="3"/>
      <c r="L39" s="2"/>
    </row>
    <row r="40" spans="6:12" hidden="1">
      <c r="F40" s="3"/>
      <c r="L40" s="2"/>
    </row>
    <row r="41" spans="6:12" hidden="1">
      <c r="F41" s="3"/>
      <c r="L41" s="2"/>
    </row>
    <row r="42" spans="6:12" hidden="1">
      <c r="F42" s="3"/>
    </row>
    <row r="43" spans="6:12" hidden="1">
      <c r="F43" s="3"/>
    </row>
    <row r="44" spans="6:12" hidden="1">
      <c r="F44" s="3"/>
    </row>
    <row r="45" spans="6:12" hidden="1">
      <c r="F45" s="3"/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A1653-6E7D-4C1D-9DAB-90CCF86B313D}">
  <sheetPr>
    <pageSetUpPr fitToPage="1"/>
  </sheetPr>
  <dimension ref="A1:XFC50"/>
  <sheetViews>
    <sheetView zoomScale="60" zoomScaleNormal="60" workbookViewId="0">
      <selection activeCell="C28" sqref="C28:O28"/>
    </sheetView>
  </sheetViews>
  <sheetFormatPr defaultColWidth="0" defaultRowHeight="0" customHeight="1" zeroHeight="1"/>
  <cols>
    <col min="1" max="1" width="4.7109375" style="1" customWidth="1"/>
    <col min="2" max="2" width="4.7109375" style="44" customWidth="1"/>
    <col min="3" max="3" width="30.7109375" style="1" customWidth="1"/>
    <col min="4" max="4" width="20.7109375" style="1" customWidth="1"/>
    <col min="5" max="5" width="20.7109375" style="27" customWidth="1"/>
    <col min="6" max="6" width="20.7109375" style="26" customWidth="1"/>
    <col min="7" max="10" width="20.7109375" style="1" customWidth="1"/>
    <col min="11" max="11" width="20.7109375" style="44" customWidth="1"/>
    <col min="12" max="12" width="20.7109375" style="27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50" t="s">
        <v>98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8" s="5" customFormat="1" ht="63.75" customHeight="1" thickBot="1">
      <c r="A2" s="30" t="s">
        <v>21</v>
      </c>
      <c r="B2" s="31" t="s">
        <v>22</v>
      </c>
      <c r="C2" s="32" t="s">
        <v>0</v>
      </c>
      <c r="D2" s="32" t="s">
        <v>1</v>
      </c>
      <c r="E2" s="32" t="s">
        <v>20</v>
      </c>
      <c r="F2" s="34" t="s">
        <v>2</v>
      </c>
      <c r="G2" s="32" t="s">
        <v>3</v>
      </c>
      <c r="H2" s="32" t="s">
        <v>4</v>
      </c>
      <c r="I2" s="32" t="s">
        <v>16</v>
      </c>
      <c r="J2" s="32" t="s">
        <v>10</v>
      </c>
      <c r="K2" s="42" t="s">
        <v>5</v>
      </c>
      <c r="L2" s="33" t="s">
        <v>6</v>
      </c>
      <c r="M2" s="32" t="s">
        <v>9</v>
      </c>
      <c r="N2" s="32" t="s">
        <v>8</v>
      </c>
      <c r="O2" s="35" t="s">
        <v>7</v>
      </c>
    </row>
    <row r="3" spans="1:18" s="19" customFormat="1" ht="24.95" customHeight="1">
      <c r="A3" s="12">
        <v>1</v>
      </c>
      <c r="B3" s="17">
        <v>1</v>
      </c>
      <c r="C3" s="20" t="s">
        <v>91</v>
      </c>
      <c r="D3" s="14">
        <v>157718.09</v>
      </c>
      <c r="E3" s="14">
        <v>223016.44</v>
      </c>
      <c r="F3" s="15">
        <f>(D3-E3)/E3</f>
        <v>-0.29279612749625095</v>
      </c>
      <c r="G3" s="16">
        <v>24733</v>
      </c>
      <c r="H3" s="12">
        <v>337</v>
      </c>
      <c r="I3" s="17">
        <f t="shared" ref="I3:I19" si="0">G3/H3</f>
        <v>73.39169139465875</v>
      </c>
      <c r="J3" s="17">
        <v>30</v>
      </c>
      <c r="K3" s="17">
        <v>2</v>
      </c>
      <c r="L3" s="14">
        <v>559949.53</v>
      </c>
      <c r="M3" s="16">
        <v>91722</v>
      </c>
      <c r="N3" s="18">
        <v>45457</v>
      </c>
      <c r="O3" s="24" t="s">
        <v>18</v>
      </c>
    </row>
    <row r="4" spans="1:18" s="19" customFormat="1" ht="24.95" customHeight="1">
      <c r="A4" s="12">
        <v>2</v>
      </c>
      <c r="B4" s="12">
        <v>2</v>
      </c>
      <c r="C4" s="13" t="s">
        <v>68</v>
      </c>
      <c r="D4" s="14">
        <v>25682.71</v>
      </c>
      <c r="E4" s="14">
        <v>32985.93</v>
      </c>
      <c r="F4" s="15">
        <f>(D4-E4)/E4</f>
        <v>-0.22140409562501348</v>
      </c>
      <c r="G4" s="16">
        <v>3239</v>
      </c>
      <c r="H4" s="17">
        <v>110</v>
      </c>
      <c r="I4" s="17">
        <f t="shared" si="0"/>
        <v>29.445454545454545</v>
      </c>
      <c r="J4" s="12">
        <v>14</v>
      </c>
      <c r="K4" s="17">
        <v>3</v>
      </c>
      <c r="L4" s="14">
        <v>168681.57</v>
      </c>
      <c r="M4" s="16">
        <v>21324</v>
      </c>
      <c r="N4" s="18">
        <v>45450</v>
      </c>
      <c r="O4" s="24" t="s">
        <v>43</v>
      </c>
    </row>
    <row r="5" spans="1:18" s="19" customFormat="1" ht="24.95" customHeight="1">
      <c r="A5" s="12">
        <v>3</v>
      </c>
      <c r="B5" s="12">
        <v>3</v>
      </c>
      <c r="C5" s="13" t="s">
        <v>25</v>
      </c>
      <c r="D5" s="14">
        <v>24525.41</v>
      </c>
      <c r="E5" s="14">
        <v>26675.82</v>
      </c>
      <c r="F5" s="15">
        <f>(D5-E5)/E5</f>
        <v>-8.0612704689115453E-2</v>
      </c>
      <c r="G5" s="16">
        <v>4228</v>
      </c>
      <c r="H5" s="12">
        <v>145</v>
      </c>
      <c r="I5" s="17">
        <f t="shared" si="0"/>
        <v>29.158620689655173</v>
      </c>
      <c r="J5" s="12">
        <v>15</v>
      </c>
      <c r="K5" s="17">
        <v>5</v>
      </c>
      <c r="L5" s="14">
        <v>466123.98</v>
      </c>
      <c r="M5" s="16">
        <v>85668</v>
      </c>
      <c r="N5" s="18">
        <v>45436</v>
      </c>
      <c r="O5" s="24" t="s">
        <v>43</v>
      </c>
      <c r="R5" s="12"/>
    </row>
    <row r="6" spans="1:18" s="19" customFormat="1" ht="24.95" customHeight="1">
      <c r="A6" s="12">
        <v>4</v>
      </c>
      <c r="B6" s="17" t="s">
        <v>17</v>
      </c>
      <c r="C6" s="20" t="s">
        <v>100</v>
      </c>
      <c r="D6" s="14">
        <v>10015.64</v>
      </c>
      <c r="E6" s="14" t="s">
        <v>15</v>
      </c>
      <c r="F6" s="15" t="s">
        <v>15</v>
      </c>
      <c r="G6" s="16">
        <v>1402</v>
      </c>
      <c r="H6" s="12">
        <v>86</v>
      </c>
      <c r="I6" s="17">
        <f t="shared" si="0"/>
        <v>16.302325581395348</v>
      </c>
      <c r="J6" s="12">
        <v>19</v>
      </c>
      <c r="K6" s="17">
        <v>1</v>
      </c>
      <c r="L6" s="14">
        <v>10038.439999999999</v>
      </c>
      <c r="M6" s="16">
        <v>1405</v>
      </c>
      <c r="N6" s="18">
        <v>45464</v>
      </c>
      <c r="O6" s="29" t="s">
        <v>14</v>
      </c>
      <c r="R6" s="12"/>
    </row>
    <row r="7" spans="1:18" s="19" customFormat="1" ht="24.95" customHeight="1">
      <c r="A7" s="12">
        <v>5</v>
      </c>
      <c r="B7" s="12">
        <v>4</v>
      </c>
      <c r="C7" s="13" t="s">
        <v>69</v>
      </c>
      <c r="D7" s="14">
        <v>9530.27</v>
      </c>
      <c r="E7" s="14">
        <v>8389.7000000000007</v>
      </c>
      <c r="F7" s="15">
        <f t="shared" ref="F7:F16" si="1">(D7-E7)/E7</f>
        <v>0.13594884203249219</v>
      </c>
      <c r="G7" s="16">
        <v>1290</v>
      </c>
      <c r="H7" s="17">
        <v>73</v>
      </c>
      <c r="I7" s="17">
        <f t="shared" si="0"/>
        <v>17.671232876712327</v>
      </c>
      <c r="J7" s="12">
        <v>11</v>
      </c>
      <c r="K7" s="17">
        <v>3</v>
      </c>
      <c r="L7" s="14">
        <v>51609.3</v>
      </c>
      <c r="M7" s="16">
        <v>7675</v>
      </c>
      <c r="N7" s="18">
        <v>45450</v>
      </c>
      <c r="O7" s="24" t="s">
        <v>12</v>
      </c>
      <c r="R7" s="12"/>
    </row>
    <row r="8" spans="1:18" s="19" customFormat="1" ht="24.95" customHeight="1">
      <c r="A8" s="12">
        <v>6</v>
      </c>
      <c r="B8" s="12">
        <v>5</v>
      </c>
      <c r="C8" s="13" t="s">
        <v>26</v>
      </c>
      <c r="D8" s="14">
        <v>4312.38</v>
      </c>
      <c r="E8" s="14">
        <v>6292.17</v>
      </c>
      <c r="F8" s="15">
        <f t="shared" si="1"/>
        <v>-0.31464343779649945</v>
      </c>
      <c r="G8" s="16">
        <v>580</v>
      </c>
      <c r="H8" s="17">
        <v>30</v>
      </c>
      <c r="I8" s="17">
        <f t="shared" si="0"/>
        <v>19.333333333333332</v>
      </c>
      <c r="J8" s="12">
        <v>9</v>
      </c>
      <c r="K8" s="17">
        <v>5</v>
      </c>
      <c r="L8" s="14">
        <v>109265.76</v>
      </c>
      <c r="M8" s="16">
        <v>14766</v>
      </c>
      <c r="N8" s="18">
        <v>45436</v>
      </c>
      <c r="O8" s="24" t="s">
        <v>12</v>
      </c>
      <c r="R8" s="12"/>
    </row>
    <row r="9" spans="1:18" s="19" customFormat="1" ht="24.95" customHeight="1">
      <c r="A9" s="12">
        <v>7</v>
      </c>
      <c r="B9" s="12">
        <v>6</v>
      </c>
      <c r="C9" s="20" t="s">
        <v>28</v>
      </c>
      <c r="D9" s="22">
        <v>2963.99</v>
      </c>
      <c r="E9" s="22">
        <v>3460.02</v>
      </c>
      <c r="F9" s="15">
        <f t="shared" si="1"/>
        <v>-0.14336044300321971</v>
      </c>
      <c r="G9" s="23">
        <v>414</v>
      </c>
      <c r="H9" s="16">
        <v>26</v>
      </c>
      <c r="I9" s="17">
        <f t="shared" si="0"/>
        <v>15.923076923076923</v>
      </c>
      <c r="J9" s="16">
        <v>6</v>
      </c>
      <c r="K9" s="17">
        <v>7</v>
      </c>
      <c r="L9" s="22">
        <v>118220.45</v>
      </c>
      <c r="M9" s="23">
        <v>16931</v>
      </c>
      <c r="N9" s="18">
        <v>45422</v>
      </c>
      <c r="O9" s="24" t="s">
        <v>18</v>
      </c>
      <c r="R9" s="12"/>
    </row>
    <row r="10" spans="1:18" s="19" customFormat="1" ht="24.95" customHeight="1">
      <c r="A10" s="12">
        <v>8</v>
      </c>
      <c r="B10" s="12">
        <v>8</v>
      </c>
      <c r="C10" s="13" t="s">
        <v>51</v>
      </c>
      <c r="D10" s="14">
        <v>2550.4</v>
      </c>
      <c r="E10" s="14">
        <v>2955.97</v>
      </c>
      <c r="F10" s="15">
        <f t="shared" si="1"/>
        <v>-0.13720369286562439</v>
      </c>
      <c r="G10" s="16">
        <v>433</v>
      </c>
      <c r="H10" s="17">
        <v>34</v>
      </c>
      <c r="I10" s="17">
        <f t="shared" si="0"/>
        <v>12.735294117647058</v>
      </c>
      <c r="J10" s="12">
        <v>11</v>
      </c>
      <c r="K10" s="17">
        <v>6</v>
      </c>
      <c r="L10" s="14">
        <v>97995.59</v>
      </c>
      <c r="M10" s="16">
        <v>19167</v>
      </c>
      <c r="N10" s="18">
        <v>45429</v>
      </c>
      <c r="O10" s="24" t="s">
        <v>44</v>
      </c>
      <c r="R10" s="12"/>
    </row>
    <row r="11" spans="1:18" s="19" customFormat="1" ht="24.95" customHeight="1">
      <c r="A11" s="12">
        <v>9</v>
      </c>
      <c r="B11" s="12">
        <v>7</v>
      </c>
      <c r="C11" s="20" t="s">
        <v>29</v>
      </c>
      <c r="D11" s="22">
        <v>2133.1999999999998</v>
      </c>
      <c r="E11" s="22">
        <v>3177.4</v>
      </c>
      <c r="F11" s="15">
        <f t="shared" si="1"/>
        <v>-0.32863347390948583</v>
      </c>
      <c r="G11" s="23">
        <v>281</v>
      </c>
      <c r="H11" s="16">
        <v>18</v>
      </c>
      <c r="I11" s="17">
        <f t="shared" si="0"/>
        <v>15.611111111111111</v>
      </c>
      <c r="J11" s="16">
        <v>5</v>
      </c>
      <c r="K11" s="17">
        <v>7</v>
      </c>
      <c r="L11" s="22">
        <v>93290.880000000005</v>
      </c>
      <c r="M11" s="23">
        <v>13507</v>
      </c>
      <c r="N11" s="18">
        <v>45422</v>
      </c>
      <c r="O11" s="29" t="s">
        <v>43</v>
      </c>
      <c r="R11" s="12"/>
    </row>
    <row r="12" spans="1:18" s="19" customFormat="1" ht="24.75" customHeight="1">
      <c r="A12" s="12">
        <v>10</v>
      </c>
      <c r="B12" s="12">
        <v>9</v>
      </c>
      <c r="C12" s="13" t="s">
        <v>27</v>
      </c>
      <c r="D12" s="14">
        <v>1963.96</v>
      </c>
      <c r="E12" s="14">
        <v>1896.33</v>
      </c>
      <c r="F12" s="15">
        <f t="shared" si="1"/>
        <v>3.5663623947308806E-2</v>
      </c>
      <c r="G12" s="16">
        <v>255</v>
      </c>
      <c r="H12" s="17">
        <v>15</v>
      </c>
      <c r="I12" s="17">
        <f t="shared" si="0"/>
        <v>17</v>
      </c>
      <c r="J12" s="12">
        <v>6</v>
      </c>
      <c r="K12" s="17">
        <v>5</v>
      </c>
      <c r="L12" s="14">
        <v>28514.01</v>
      </c>
      <c r="M12" s="16">
        <v>4234</v>
      </c>
      <c r="N12" s="18">
        <v>45436</v>
      </c>
      <c r="O12" s="24" t="s">
        <v>11</v>
      </c>
      <c r="R12" s="12"/>
    </row>
    <row r="13" spans="1:18" s="19" customFormat="1" ht="24.95" customHeight="1">
      <c r="A13" s="12">
        <v>11</v>
      </c>
      <c r="B13" s="12">
        <v>11</v>
      </c>
      <c r="C13" s="20" t="s">
        <v>52</v>
      </c>
      <c r="D13" s="22">
        <v>889.26</v>
      </c>
      <c r="E13" s="22">
        <v>1189.75</v>
      </c>
      <c r="F13" s="15">
        <f t="shared" si="1"/>
        <v>-0.25256566505568395</v>
      </c>
      <c r="G13" s="23">
        <v>121</v>
      </c>
      <c r="H13" s="16">
        <v>18</v>
      </c>
      <c r="I13" s="17">
        <f t="shared" si="0"/>
        <v>6.7222222222222223</v>
      </c>
      <c r="J13" s="16">
        <v>5</v>
      </c>
      <c r="K13" s="17">
        <v>4</v>
      </c>
      <c r="L13" s="22">
        <v>21715.87</v>
      </c>
      <c r="M13" s="23">
        <v>3278</v>
      </c>
      <c r="N13" s="18">
        <v>45443</v>
      </c>
      <c r="O13" s="29" t="s">
        <v>19</v>
      </c>
      <c r="R13" s="12"/>
    </row>
    <row r="14" spans="1:18" s="19" customFormat="1" ht="24.95" customHeight="1">
      <c r="A14" s="12">
        <v>12</v>
      </c>
      <c r="B14" s="12">
        <v>13</v>
      </c>
      <c r="C14" s="13" t="s">
        <v>31</v>
      </c>
      <c r="D14" s="14">
        <v>691.35</v>
      </c>
      <c r="E14" s="14">
        <v>843.77</v>
      </c>
      <c r="F14" s="15">
        <f t="shared" si="1"/>
        <v>-0.18064164404991878</v>
      </c>
      <c r="G14" s="16">
        <v>100</v>
      </c>
      <c r="H14" s="17">
        <v>5</v>
      </c>
      <c r="I14" s="17">
        <f t="shared" si="0"/>
        <v>20</v>
      </c>
      <c r="J14" s="12">
        <v>3</v>
      </c>
      <c r="K14" s="17">
        <v>8</v>
      </c>
      <c r="L14" s="14">
        <v>91399.46</v>
      </c>
      <c r="M14" s="16">
        <v>13475</v>
      </c>
      <c r="N14" s="18">
        <v>45415</v>
      </c>
      <c r="O14" s="24" t="s">
        <v>12</v>
      </c>
      <c r="R14" s="12"/>
    </row>
    <row r="15" spans="1:18" s="19" customFormat="1" ht="24.95" customHeight="1">
      <c r="A15" s="12">
        <v>13</v>
      </c>
      <c r="B15" s="12">
        <v>10</v>
      </c>
      <c r="C15" s="20" t="s">
        <v>32</v>
      </c>
      <c r="D15" s="14">
        <v>665.92</v>
      </c>
      <c r="E15" s="14">
        <v>1286.03</v>
      </c>
      <c r="F15" s="15">
        <f t="shared" si="1"/>
        <v>-0.48218937349828545</v>
      </c>
      <c r="G15" s="16">
        <v>129</v>
      </c>
      <c r="H15" s="12">
        <v>11</v>
      </c>
      <c r="I15" s="17">
        <f t="shared" si="0"/>
        <v>11.727272727272727</v>
      </c>
      <c r="J15" s="12">
        <v>3</v>
      </c>
      <c r="K15" s="17">
        <v>16</v>
      </c>
      <c r="L15" s="14">
        <v>871862.63</v>
      </c>
      <c r="M15" s="16">
        <v>151118</v>
      </c>
      <c r="N15" s="18">
        <v>45359</v>
      </c>
      <c r="O15" s="24" t="s">
        <v>45</v>
      </c>
      <c r="R15" s="12"/>
    </row>
    <row r="16" spans="1:18" s="19" customFormat="1" ht="24.95" customHeight="1">
      <c r="A16" s="12">
        <v>14</v>
      </c>
      <c r="B16" s="17">
        <v>15</v>
      </c>
      <c r="C16" s="13" t="s">
        <v>64</v>
      </c>
      <c r="D16" s="14">
        <v>472.2</v>
      </c>
      <c r="E16" s="14">
        <v>678.55</v>
      </c>
      <c r="F16" s="15">
        <f t="shared" si="1"/>
        <v>-0.30410434013705695</v>
      </c>
      <c r="G16" s="16">
        <v>77</v>
      </c>
      <c r="H16" s="17">
        <v>7</v>
      </c>
      <c r="I16" s="17">
        <f t="shared" si="0"/>
        <v>11</v>
      </c>
      <c r="J16" s="12">
        <v>4</v>
      </c>
      <c r="K16" s="17" t="s">
        <v>15</v>
      </c>
      <c r="L16" s="14">
        <v>9140.8000000000011</v>
      </c>
      <c r="M16" s="16">
        <v>1316</v>
      </c>
      <c r="N16" s="18">
        <v>45450</v>
      </c>
      <c r="O16" s="24" t="s">
        <v>14</v>
      </c>
      <c r="R16" s="12"/>
    </row>
    <row r="17" spans="1:19" s="19" customFormat="1" ht="24.95" customHeight="1">
      <c r="A17" s="12">
        <v>15</v>
      </c>
      <c r="B17" s="17" t="s">
        <v>15</v>
      </c>
      <c r="C17" s="13" t="s">
        <v>81</v>
      </c>
      <c r="D17" s="14">
        <v>392.20000000000005</v>
      </c>
      <c r="E17" s="14" t="s">
        <v>15</v>
      </c>
      <c r="F17" s="15" t="s">
        <v>15</v>
      </c>
      <c r="G17" s="16">
        <v>66</v>
      </c>
      <c r="H17" s="17">
        <v>5</v>
      </c>
      <c r="I17" s="17">
        <f t="shared" si="0"/>
        <v>13.2</v>
      </c>
      <c r="J17" s="12">
        <v>4</v>
      </c>
      <c r="K17" s="16">
        <v>3</v>
      </c>
      <c r="L17" s="14">
        <v>5443.59</v>
      </c>
      <c r="M17" s="16">
        <v>939</v>
      </c>
      <c r="N17" s="18">
        <v>45450</v>
      </c>
      <c r="O17" s="24" t="s">
        <v>80</v>
      </c>
      <c r="R17" s="12"/>
    </row>
    <row r="18" spans="1:19" s="19" customFormat="1" ht="24.95" customHeight="1">
      <c r="A18" s="12">
        <v>16</v>
      </c>
      <c r="B18" s="17">
        <v>12</v>
      </c>
      <c r="C18" s="13" t="s">
        <v>85</v>
      </c>
      <c r="D18" s="14">
        <v>251.4</v>
      </c>
      <c r="E18" s="14">
        <v>886.25</v>
      </c>
      <c r="F18" s="15">
        <f>(D18-E18)/E18</f>
        <v>-0.71633286318758815</v>
      </c>
      <c r="G18" s="16">
        <v>42</v>
      </c>
      <c r="H18" s="17">
        <v>9</v>
      </c>
      <c r="I18" s="17">
        <f t="shared" si="0"/>
        <v>4.666666666666667</v>
      </c>
      <c r="J18" s="12">
        <v>4</v>
      </c>
      <c r="K18" s="17">
        <v>2</v>
      </c>
      <c r="L18" s="14">
        <v>1948.18</v>
      </c>
      <c r="M18" s="16">
        <v>323</v>
      </c>
      <c r="N18" s="18">
        <v>45457</v>
      </c>
      <c r="O18" s="24" t="s">
        <v>86</v>
      </c>
      <c r="R18" s="12"/>
    </row>
    <row r="19" spans="1:19" s="19" customFormat="1" ht="24.95" customHeight="1">
      <c r="A19" s="12">
        <v>17</v>
      </c>
      <c r="B19" s="17" t="s">
        <v>15</v>
      </c>
      <c r="C19" s="20" t="s">
        <v>101</v>
      </c>
      <c r="D19" s="14">
        <v>208.99</v>
      </c>
      <c r="E19" s="14" t="s">
        <v>15</v>
      </c>
      <c r="F19" s="15" t="s">
        <v>15</v>
      </c>
      <c r="G19" s="16">
        <v>64</v>
      </c>
      <c r="H19" s="12">
        <v>1</v>
      </c>
      <c r="I19" s="17">
        <f t="shared" si="0"/>
        <v>64</v>
      </c>
      <c r="J19" s="12">
        <v>1</v>
      </c>
      <c r="K19" s="17" t="s">
        <v>15</v>
      </c>
      <c r="L19" s="14">
        <v>65981.22</v>
      </c>
      <c r="M19" s="16">
        <v>13024</v>
      </c>
      <c r="N19" s="18">
        <v>45373</v>
      </c>
      <c r="O19" s="29" t="s">
        <v>102</v>
      </c>
      <c r="R19" s="12"/>
    </row>
    <row r="20" spans="1:19" s="19" customFormat="1" ht="24.95" customHeight="1">
      <c r="A20" s="12">
        <v>18</v>
      </c>
      <c r="B20" s="17">
        <v>21</v>
      </c>
      <c r="C20" s="20" t="s">
        <v>95</v>
      </c>
      <c r="D20" s="14">
        <v>202.4</v>
      </c>
      <c r="E20" s="14">
        <v>206.4</v>
      </c>
      <c r="F20" s="15">
        <f>(D20-E20)/E20</f>
        <v>-1.937984496124031E-2</v>
      </c>
      <c r="G20" s="16">
        <v>33</v>
      </c>
      <c r="H20" s="12">
        <v>3</v>
      </c>
      <c r="I20" s="17">
        <v>24.833333333333332</v>
      </c>
      <c r="J20" s="12">
        <v>2</v>
      </c>
      <c r="K20" s="14" t="s">
        <v>15</v>
      </c>
      <c r="L20" s="14">
        <v>209597</v>
      </c>
      <c r="M20" s="16">
        <v>32395</v>
      </c>
      <c r="N20" s="18">
        <v>45191</v>
      </c>
      <c r="O20" s="29" t="s">
        <v>23</v>
      </c>
      <c r="R20" s="12"/>
    </row>
    <row r="21" spans="1:19" s="19" customFormat="1" ht="24.95" customHeight="1">
      <c r="A21" s="12">
        <v>19</v>
      </c>
      <c r="B21" s="17" t="s">
        <v>15</v>
      </c>
      <c r="C21" s="20" t="s">
        <v>103</v>
      </c>
      <c r="D21" s="14">
        <v>196.5</v>
      </c>
      <c r="E21" s="14" t="s">
        <v>15</v>
      </c>
      <c r="F21" s="15" t="s">
        <v>15</v>
      </c>
      <c r="G21" s="16">
        <v>79</v>
      </c>
      <c r="H21" s="12">
        <v>12</v>
      </c>
      <c r="I21" s="17">
        <f t="shared" ref="I21:I32" si="2">G21/H21</f>
        <v>6.583333333333333</v>
      </c>
      <c r="J21" s="12">
        <v>4</v>
      </c>
      <c r="K21" s="17" t="s">
        <v>15</v>
      </c>
      <c r="L21" s="14">
        <v>153812.82999999999</v>
      </c>
      <c r="M21" s="16">
        <v>29755</v>
      </c>
      <c r="N21" s="18">
        <v>45184</v>
      </c>
      <c r="O21" s="29" t="s">
        <v>11</v>
      </c>
      <c r="R21" s="12"/>
    </row>
    <row r="22" spans="1:19" s="19" customFormat="1" ht="24.95" customHeight="1">
      <c r="A22" s="12">
        <v>20</v>
      </c>
      <c r="B22" s="17" t="s">
        <v>15</v>
      </c>
      <c r="C22" s="20" t="s">
        <v>104</v>
      </c>
      <c r="D22" s="14">
        <v>126.68</v>
      </c>
      <c r="E22" s="14" t="s">
        <v>15</v>
      </c>
      <c r="F22" s="15" t="s">
        <v>15</v>
      </c>
      <c r="G22" s="16">
        <v>36</v>
      </c>
      <c r="H22" s="12">
        <v>2</v>
      </c>
      <c r="I22" s="17">
        <f t="shared" si="2"/>
        <v>18</v>
      </c>
      <c r="J22" s="12">
        <v>2</v>
      </c>
      <c r="K22" s="17" t="s">
        <v>15</v>
      </c>
      <c r="L22" s="14">
        <v>31846.12</v>
      </c>
      <c r="M22" s="16">
        <v>5264</v>
      </c>
      <c r="N22" s="18">
        <v>45303</v>
      </c>
      <c r="O22" s="29" t="s">
        <v>102</v>
      </c>
      <c r="R22" s="12"/>
    </row>
    <row r="23" spans="1:19" s="19" customFormat="1" ht="24.95" customHeight="1">
      <c r="A23" s="12">
        <v>21</v>
      </c>
      <c r="B23" s="12">
        <v>20</v>
      </c>
      <c r="C23" s="13" t="s">
        <v>39</v>
      </c>
      <c r="D23" s="14">
        <v>118.7</v>
      </c>
      <c r="E23" s="14">
        <v>209.1</v>
      </c>
      <c r="F23" s="15">
        <f>(D23-E23)/E23</f>
        <v>-0.43232902917264465</v>
      </c>
      <c r="G23" s="16">
        <v>15</v>
      </c>
      <c r="H23" s="17">
        <v>1</v>
      </c>
      <c r="I23" s="17">
        <f t="shared" si="2"/>
        <v>15</v>
      </c>
      <c r="J23" s="12">
        <v>1</v>
      </c>
      <c r="K23" s="17">
        <v>14</v>
      </c>
      <c r="L23" s="14">
        <v>66425.09</v>
      </c>
      <c r="M23" s="16">
        <v>10197</v>
      </c>
      <c r="N23" s="18">
        <v>45379</v>
      </c>
      <c r="O23" s="24" t="s">
        <v>23</v>
      </c>
      <c r="R23" s="12"/>
    </row>
    <row r="24" spans="1:19" s="19" customFormat="1" ht="24.75" customHeight="1">
      <c r="A24" s="12">
        <v>22</v>
      </c>
      <c r="B24" s="12">
        <v>24</v>
      </c>
      <c r="C24" s="13" t="s">
        <v>35</v>
      </c>
      <c r="D24" s="14">
        <v>112.8</v>
      </c>
      <c r="E24" s="14">
        <v>151.19999999999999</v>
      </c>
      <c r="F24" s="15">
        <f>(D24-E24)/E24</f>
        <v>-0.25396825396825395</v>
      </c>
      <c r="G24" s="16">
        <v>16</v>
      </c>
      <c r="H24" s="17">
        <v>3</v>
      </c>
      <c r="I24" s="17">
        <f t="shared" si="2"/>
        <v>5.333333333333333</v>
      </c>
      <c r="J24" s="12">
        <v>1</v>
      </c>
      <c r="K24" s="17">
        <v>4</v>
      </c>
      <c r="L24" s="14">
        <v>4934.71</v>
      </c>
      <c r="M24" s="16">
        <v>839</v>
      </c>
      <c r="N24" s="18">
        <v>45443</v>
      </c>
      <c r="O24" s="24" t="s">
        <v>46</v>
      </c>
      <c r="R24" s="12"/>
    </row>
    <row r="25" spans="1:19" s="21" customFormat="1" ht="24.75" customHeight="1">
      <c r="A25" s="12">
        <v>23</v>
      </c>
      <c r="B25" s="17" t="s">
        <v>15</v>
      </c>
      <c r="C25" s="13" t="s">
        <v>79</v>
      </c>
      <c r="D25" s="14">
        <v>106</v>
      </c>
      <c r="E25" s="14" t="s">
        <v>15</v>
      </c>
      <c r="F25" s="15" t="s">
        <v>15</v>
      </c>
      <c r="G25" s="16">
        <v>22</v>
      </c>
      <c r="H25" s="17">
        <v>1</v>
      </c>
      <c r="I25" s="17">
        <f t="shared" si="2"/>
        <v>22</v>
      </c>
      <c r="J25" s="12">
        <v>1</v>
      </c>
      <c r="K25" s="15" t="s">
        <v>15</v>
      </c>
      <c r="L25" s="14">
        <v>3727.7000000000003</v>
      </c>
      <c r="M25" s="16">
        <v>685</v>
      </c>
      <c r="N25" s="18">
        <v>45415</v>
      </c>
      <c r="O25" s="24" t="s">
        <v>80</v>
      </c>
      <c r="R25" s="12"/>
      <c r="S25" s="19"/>
    </row>
    <row r="26" spans="1:19" s="21" customFormat="1" ht="24.95" customHeight="1">
      <c r="A26" s="12">
        <v>24</v>
      </c>
      <c r="B26" s="17" t="s">
        <v>15</v>
      </c>
      <c r="C26" s="20" t="s">
        <v>105</v>
      </c>
      <c r="D26" s="14">
        <v>105.46</v>
      </c>
      <c r="E26" s="14" t="s">
        <v>15</v>
      </c>
      <c r="F26" s="15" t="s">
        <v>15</v>
      </c>
      <c r="G26" s="16">
        <v>33</v>
      </c>
      <c r="H26" s="12">
        <v>1</v>
      </c>
      <c r="I26" s="17">
        <f t="shared" si="2"/>
        <v>33</v>
      </c>
      <c r="J26" s="12">
        <v>1</v>
      </c>
      <c r="K26" s="17" t="s">
        <v>15</v>
      </c>
      <c r="L26" s="14">
        <v>136941.87</v>
      </c>
      <c r="M26" s="16">
        <v>26203</v>
      </c>
      <c r="N26" s="18">
        <v>45331</v>
      </c>
      <c r="O26" s="29" t="s">
        <v>11</v>
      </c>
      <c r="R26" s="12"/>
      <c r="S26" s="19"/>
    </row>
    <row r="27" spans="1:19" s="21" customFormat="1" ht="24.75" customHeight="1">
      <c r="A27" s="12">
        <v>25</v>
      </c>
      <c r="B27" s="12">
        <v>18</v>
      </c>
      <c r="C27" s="13" t="s">
        <v>30</v>
      </c>
      <c r="D27" s="14">
        <v>100.3</v>
      </c>
      <c r="E27" s="14">
        <v>366.68</v>
      </c>
      <c r="F27" s="15">
        <f>(D27-E27)/E27</f>
        <v>-0.72646449220028364</v>
      </c>
      <c r="G27" s="16">
        <v>14</v>
      </c>
      <c r="H27" s="17">
        <v>3</v>
      </c>
      <c r="I27" s="17">
        <f t="shared" si="2"/>
        <v>4.666666666666667</v>
      </c>
      <c r="J27" s="12">
        <v>1</v>
      </c>
      <c r="K27" s="17">
        <v>9</v>
      </c>
      <c r="L27" s="14">
        <v>103761.97</v>
      </c>
      <c r="M27" s="16">
        <v>14898</v>
      </c>
      <c r="N27" s="18">
        <v>45408</v>
      </c>
      <c r="O27" s="24" t="s">
        <v>45</v>
      </c>
      <c r="R27" s="12"/>
      <c r="S27" s="19"/>
    </row>
    <row r="28" spans="1:19" s="21" customFormat="1" ht="24.75" customHeight="1">
      <c r="A28" s="12">
        <v>26</v>
      </c>
      <c r="B28" s="17"/>
      <c r="C28" s="20" t="s">
        <v>106</v>
      </c>
      <c r="D28" s="14">
        <v>92.5</v>
      </c>
      <c r="E28" s="14" t="s">
        <v>15</v>
      </c>
      <c r="F28" s="15" t="s">
        <v>15</v>
      </c>
      <c r="G28" s="16">
        <v>37</v>
      </c>
      <c r="H28" s="12">
        <v>12</v>
      </c>
      <c r="I28" s="17">
        <f t="shared" si="2"/>
        <v>3.0833333333333335</v>
      </c>
      <c r="J28" s="12">
        <v>4</v>
      </c>
      <c r="K28" s="17" t="s">
        <v>15</v>
      </c>
      <c r="L28" s="14">
        <v>206873.46</v>
      </c>
      <c r="M28" s="16">
        <v>42071</v>
      </c>
      <c r="N28" s="18">
        <v>45121</v>
      </c>
      <c r="O28" s="29" t="s">
        <v>11</v>
      </c>
    </row>
    <row r="29" spans="1:19" s="21" customFormat="1" ht="24.75" customHeight="1">
      <c r="A29" s="12">
        <v>27</v>
      </c>
      <c r="B29" s="12">
        <v>17</v>
      </c>
      <c r="C29" s="13" t="s">
        <v>34</v>
      </c>
      <c r="D29" s="14">
        <v>35</v>
      </c>
      <c r="E29" s="14">
        <v>377.51</v>
      </c>
      <c r="F29" s="15">
        <f>(D29-E29)/E29</f>
        <v>-0.90728722417949192</v>
      </c>
      <c r="G29" s="16">
        <v>7</v>
      </c>
      <c r="H29" s="12">
        <v>1</v>
      </c>
      <c r="I29" s="17">
        <f t="shared" si="2"/>
        <v>7</v>
      </c>
      <c r="J29" s="12">
        <v>1</v>
      </c>
      <c r="K29" s="17">
        <v>10</v>
      </c>
      <c r="L29" s="14">
        <v>100228.86</v>
      </c>
      <c r="M29" s="16">
        <v>19205</v>
      </c>
      <c r="N29" s="18">
        <v>45401</v>
      </c>
      <c r="O29" s="24" t="s">
        <v>14</v>
      </c>
    </row>
    <row r="30" spans="1:19" s="21" customFormat="1" ht="24.75" customHeight="1">
      <c r="A30" s="12">
        <v>28</v>
      </c>
      <c r="B30" s="12">
        <v>26</v>
      </c>
      <c r="C30" s="13" t="s">
        <v>36</v>
      </c>
      <c r="D30" s="22">
        <v>34.599999999999994</v>
      </c>
      <c r="E30" s="22">
        <v>90.6</v>
      </c>
      <c r="F30" s="15">
        <f>(D30-E30)/E30</f>
        <v>-0.61810154525386318</v>
      </c>
      <c r="G30" s="23">
        <v>5</v>
      </c>
      <c r="H30" s="16">
        <v>2</v>
      </c>
      <c r="I30" s="17">
        <f t="shared" si="2"/>
        <v>2.5</v>
      </c>
      <c r="J30" s="16">
        <v>2</v>
      </c>
      <c r="K30" s="17">
        <v>6</v>
      </c>
      <c r="L30" s="22">
        <v>6443.8599999999979</v>
      </c>
      <c r="M30" s="23">
        <v>1148</v>
      </c>
      <c r="N30" s="18">
        <v>45429</v>
      </c>
      <c r="O30" s="24" t="s">
        <v>23</v>
      </c>
    </row>
    <row r="31" spans="1:19" s="21" customFormat="1" ht="24.75" customHeight="1">
      <c r="A31" s="12">
        <v>29</v>
      </c>
      <c r="B31" s="12">
        <v>27</v>
      </c>
      <c r="C31" s="13" t="s">
        <v>48</v>
      </c>
      <c r="D31" s="14">
        <v>14</v>
      </c>
      <c r="E31" s="14">
        <v>80</v>
      </c>
      <c r="F31" s="15">
        <f>(D31-E31)/E31</f>
        <v>-0.82499999999999996</v>
      </c>
      <c r="G31" s="16">
        <v>4</v>
      </c>
      <c r="H31" s="17">
        <v>4</v>
      </c>
      <c r="I31" s="17">
        <f t="shared" si="2"/>
        <v>1</v>
      </c>
      <c r="J31" s="12">
        <v>2</v>
      </c>
      <c r="K31" s="17">
        <v>4</v>
      </c>
      <c r="L31" s="14">
        <v>1223.3</v>
      </c>
      <c r="M31" s="16">
        <v>346</v>
      </c>
      <c r="N31" s="18">
        <v>45443</v>
      </c>
      <c r="O31" s="24" t="s">
        <v>47</v>
      </c>
    </row>
    <row r="32" spans="1:19" s="21" customFormat="1" ht="24.75" customHeight="1">
      <c r="A32" s="12">
        <v>30</v>
      </c>
      <c r="B32" s="17">
        <v>31</v>
      </c>
      <c r="C32" s="20" t="s">
        <v>40</v>
      </c>
      <c r="D32" s="14">
        <v>10</v>
      </c>
      <c r="E32" s="14">
        <v>12</v>
      </c>
      <c r="F32" s="15">
        <f>(D32-E32)/E32</f>
        <v>-0.16666666666666666</v>
      </c>
      <c r="G32" s="12">
        <v>2</v>
      </c>
      <c r="H32" s="12">
        <v>1</v>
      </c>
      <c r="I32" s="17">
        <f t="shared" si="2"/>
        <v>2</v>
      </c>
      <c r="J32" s="12">
        <v>1</v>
      </c>
      <c r="K32" s="14" t="s">
        <v>15</v>
      </c>
      <c r="L32" s="14">
        <v>30617.53</v>
      </c>
      <c r="M32" s="16">
        <v>5944</v>
      </c>
      <c r="N32" s="18">
        <v>45408</v>
      </c>
      <c r="O32" s="29" t="s">
        <v>11</v>
      </c>
    </row>
    <row r="33" spans="1:15" s="28" customFormat="1" ht="24.95" customHeight="1">
      <c r="A33" s="36" t="s">
        <v>24</v>
      </c>
      <c r="B33" s="43" t="s">
        <v>24</v>
      </c>
      <c r="C33" s="37" t="s">
        <v>107</v>
      </c>
      <c r="D33" s="38">
        <f>SUBTOTAL(109,Table132345[Pajamos 
(GBO)])</f>
        <v>246222.30999999997</v>
      </c>
      <c r="E33" s="38" t="s">
        <v>99</v>
      </c>
      <c r="F33" s="39">
        <f t="shared" ref="F33" si="3">(D33-E33)/E33</f>
        <v>-0.22424499916508359</v>
      </c>
      <c r="G33" s="40">
        <f>SUBTOTAL(109,Table132345[Žiūrovų sk. 
(ADM)])</f>
        <v>37757</v>
      </c>
      <c r="H33" s="36"/>
      <c r="I33" s="36"/>
      <c r="J33" s="36"/>
      <c r="K33" s="45"/>
      <c r="L33" s="41"/>
      <c r="M33" s="36"/>
      <c r="N33" s="36"/>
      <c r="O33" s="36" t="s">
        <v>24</v>
      </c>
    </row>
    <row r="34" spans="1:15" ht="11.25" hidden="1">
      <c r="F34" s="3"/>
      <c r="L34" s="2"/>
    </row>
    <row r="35" spans="1:15" ht="11.25" hidden="1">
      <c r="F35" s="3"/>
      <c r="L35" s="2"/>
    </row>
    <row r="36" spans="1:15" ht="11.25" hidden="1">
      <c r="F36" s="3"/>
      <c r="L36" s="2"/>
    </row>
    <row r="37" spans="1:15" ht="11.25" hidden="1">
      <c r="F37" s="3"/>
      <c r="L37" s="2"/>
    </row>
    <row r="38" spans="1:15" ht="11.25" hidden="1">
      <c r="F38" s="3"/>
      <c r="L38" s="2"/>
    </row>
    <row r="39" spans="1:15" ht="11.25" hidden="1">
      <c r="F39" s="3"/>
      <c r="L39" s="2"/>
    </row>
    <row r="40" spans="1:15" ht="11.25" hidden="1">
      <c r="F40" s="3"/>
      <c r="L40" s="2"/>
    </row>
    <row r="41" spans="1:15" ht="11.25" hidden="1">
      <c r="F41" s="3"/>
      <c r="L41" s="2"/>
    </row>
    <row r="42" spans="1:15" ht="11.25" hidden="1">
      <c r="F42" s="3"/>
      <c r="L42" s="2"/>
    </row>
    <row r="43" spans="1:15" ht="11.25" hidden="1">
      <c r="F43" s="3"/>
      <c r="L43" s="2"/>
    </row>
    <row r="44" spans="1:15" ht="11.25" hidden="1">
      <c r="F44" s="3"/>
      <c r="L44" s="2"/>
    </row>
    <row r="45" spans="1:15" ht="11.25" hidden="1">
      <c r="F45" s="3"/>
      <c r="L45" s="2"/>
    </row>
    <row r="46" spans="1:15" ht="11.25" hidden="1">
      <c r="F46" s="3"/>
      <c r="L46" s="2"/>
    </row>
    <row r="47" spans="1:15" ht="11.25" hidden="1">
      <c r="F47" s="3"/>
    </row>
    <row r="48" spans="1:15" ht="11.25" hidden="1">
      <c r="F48" s="3"/>
    </row>
    <row r="49" spans="6:6" ht="11.25" hidden="1">
      <c r="F49" s="3"/>
    </row>
    <row r="50" spans="6:6" ht="11.25" hidden="1">
      <c r="F50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0FA00-0331-4B2A-B0A3-7886A7061823}">
  <sheetPr>
    <pageSetUpPr fitToPage="1"/>
  </sheetPr>
  <dimension ref="A1:XFC51"/>
  <sheetViews>
    <sheetView topLeftCell="A15" zoomScale="60" zoomScaleNormal="60" workbookViewId="0">
      <selection activeCell="C24" sqref="C24:O24"/>
    </sheetView>
  </sheetViews>
  <sheetFormatPr defaultColWidth="0" defaultRowHeight="11.25" customHeight="1" zeroHeight="1"/>
  <cols>
    <col min="1" max="1" width="4.7109375" style="1" customWidth="1"/>
    <col min="2" max="2" width="4.7109375" style="44" customWidth="1"/>
    <col min="3" max="3" width="30.7109375" style="1" customWidth="1"/>
    <col min="4" max="4" width="20.7109375" style="1" customWidth="1"/>
    <col min="5" max="5" width="20.7109375" style="27" customWidth="1"/>
    <col min="6" max="6" width="20.7109375" style="26" customWidth="1"/>
    <col min="7" max="10" width="20.7109375" style="1" customWidth="1"/>
    <col min="11" max="11" width="20.7109375" style="44" customWidth="1"/>
    <col min="12" max="12" width="20.7109375" style="27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50" t="s">
        <v>84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8" s="5" customFormat="1" ht="63.75" customHeight="1" thickBot="1">
      <c r="A2" s="30" t="s">
        <v>21</v>
      </c>
      <c r="B2" s="31" t="s">
        <v>22</v>
      </c>
      <c r="C2" s="32" t="s">
        <v>0</v>
      </c>
      <c r="D2" s="32" t="s">
        <v>1</v>
      </c>
      <c r="E2" s="32" t="s">
        <v>20</v>
      </c>
      <c r="F2" s="34" t="s">
        <v>2</v>
      </c>
      <c r="G2" s="32" t="s">
        <v>3</v>
      </c>
      <c r="H2" s="32" t="s">
        <v>4</v>
      </c>
      <c r="I2" s="32" t="s">
        <v>16</v>
      </c>
      <c r="J2" s="32" t="s">
        <v>10</v>
      </c>
      <c r="K2" s="42" t="s">
        <v>5</v>
      </c>
      <c r="L2" s="33" t="s">
        <v>6</v>
      </c>
      <c r="M2" s="32" t="s">
        <v>9</v>
      </c>
      <c r="N2" s="32" t="s">
        <v>8</v>
      </c>
      <c r="O2" s="35" t="s">
        <v>7</v>
      </c>
    </row>
    <row r="3" spans="1:18" s="19" customFormat="1" ht="24.95" customHeight="1">
      <c r="A3" s="6">
        <v>1</v>
      </c>
      <c r="B3" s="17" t="s">
        <v>17</v>
      </c>
      <c r="C3" s="20" t="s">
        <v>91</v>
      </c>
      <c r="D3" s="14">
        <v>223016.44</v>
      </c>
      <c r="E3" s="14" t="s">
        <v>15</v>
      </c>
      <c r="F3" s="15" t="s">
        <v>15</v>
      </c>
      <c r="G3" s="16">
        <v>35714</v>
      </c>
      <c r="H3" s="12">
        <v>301</v>
      </c>
      <c r="I3" s="17">
        <f t="shared" ref="I3:I15" si="0">G3/H3</f>
        <v>118.65116279069767</v>
      </c>
      <c r="J3" s="17">
        <v>29</v>
      </c>
      <c r="K3" s="17">
        <v>1</v>
      </c>
      <c r="L3" s="14">
        <v>239362.98</v>
      </c>
      <c r="M3" s="16">
        <v>38639</v>
      </c>
      <c r="N3" s="18">
        <v>45457</v>
      </c>
      <c r="O3" s="24" t="s">
        <v>18</v>
      </c>
    </row>
    <row r="4" spans="1:18" s="19" customFormat="1" ht="24.95" customHeight="1">
      <c r="A4" s="12">
        <v>2</v>
      </c>
      <c r="B4" s="12">
        <v>2</v>
      </c>
      <c r="C4" s="13" t="s">
        <v>68</v>
      </c>
      <c r="D4" s="14">
        <v>32985.93</v>
      </c>
      <c r="E4" s="14">
        <v>48020.61</v>
      </c>
      <c r="F4" s="15">
        <f t="shared" ref="F4:F13" si="1">(D4-E4)/E4</f>
        <v>-0.31308806781088372</v>
      </c>
      <c r="G4" s="16">
        <v>3889</v>
      </c>
      <c r="H4" s="17">
        <v>120</v>
      </c>
      <c r="I4" s="17">
        <f t="shared" si="0"/>
        <v>32.408333333333331</v>
      </c>
      <c r="J4" s="12">
        <v>15</v>
      </c>
      <c r="K4" s="17">
        <v>2</v>
      </c>
      <c r="L4" s="14">
        <v>119092.7</v>
      </c>
      <c r="M4" s="16">
        <v>14986</v>
      </c>
      <c r="N4" s="18">
        <v>45450</v>
      </c>
      <c r="O4" s="24" t="s">
        <v>43</v>
      </c>
    </row>
    <row r="5" spans="1:18" s="19" customFormat="1" ht="24.95" customHeight="1">
      <c r="A5" s="6">
        <v>3</v>
      </c>
      <c r="B5" s="12">
        <v>1</v>
      </c>
      <c r="C5" s="13" t="s">
        <v>25</v>
      </c>
      <c r="D5" s="14">
        <v>26675.82</v>
      </c>
      <c r="E5" s="14">
        <v>90615.95</v>
      </c>
      <c r="F5" s="15">
        <f t="shared" si="1"/>
        <v>-0.70561672641516204</v>
      </c>
      <c r="G5" s="16">
        <v>4541</v>
      </c>
      <c r="H5" s="12">
        <v>151</v>
      </c>
      <c r="I5" s="17">
        <f t="shared" si="0"/>
        <v>30.072847682119207</v>
      </c>
      <c r="J5" s="12">
        <v>15</v>
      </c>
      <c r="K5" s="17">
        <v>4</v>
      </c>
      <c r="L5" s="14">
        <v>422326.49</v>
      </c>
      <c r="M5" s="16">
        <v>77605</v>
      </c>
      <c r="N5" s="18">
        <v>45436</v>
      </c>
      <c r="O5" s="24" t="s">
        <v>43</v>
      </c>
      <c r="R5" s="12"/>
    </row>
    <row r="6" spans="1:18" s="19" customFormat="1" ht="24.95" customHeight="1">
      <c r="A6" s="12">
        <v>4</v>
      </c>
      <c r="B6" s="12">
        <v>3</v>
      </c>
      <c r="C6" s="13" t="s">
        <v>69</v>
      </c>
      <c r="D6" s="14">
        <v>8389.7000000000007</v>
      </c>
      <c r="E6" s="14">
        <v>14381.6</v>
      </c>
      <c r="F6" s="15">
        <f t="shared" si="1"/>
        <v>-0.41663653557323244</v>
      </c>
      <c r="G6" s="16">
        <v>1157</v>
      </c>
      <c r="H6" s="17">
        <v>76</v>
      </c>
      <c r="I6" s="17">
        <f t="shared" si="0"/>
        <v>15.223684210526315</v>
      </c>
      <c r="J6" s="12">
        <v>12</v>
      </c>
      <c r="K6" s="17">
        <v>2</v>
      </c>
      <c r="L6" s="14">
        <v>34214.94</v>
      </c>
      <c r="M6" s="16">
        <v>5144</v>
      </c>
      <c r="N6" s="18">
        <v>45450</v>
      </c>
      <c r="O6" s="24" t="s">
        <v>12</v>
      </c>
      <c r="R6" s="12"/>
    </row>
    <row r="7" spans="1:18" s="19" customFormat="1" ht="24.95" customHeight="1">
      <c r="A7" s="6">
        <v>5</v>
      </c>
      <c r="B7" s="12">
        <v>5</v>
      </c>
      <c r="C7" s="13" t="s">
        <v>26</v>
      </c>
      <c r="D7" s="14">
        <v>6292.17</v>
      </c>
      <c r="E7" s="14">
        <v>12295.7</v>
      </c>
      <c r="F7" s="15">
        <f t="shared" si="1"/>
        <v>-0.48826256333514972</v>
      </c>
      <c r="G7" s="16">
        <v>824</v>
      </c>
      <c r="H7" s="17">
        <v>51</v>
      </c>
      <c r="I7" s="17">
        <f t="shared" si="0"/>
        <v>16.156862745098039</v>
      </c>
      <c r="J7" s="12">
        <v>12</v>
      </c>
      <c r="K7" s="17">
        <v>4</v>
      </c>
      <c r="L7" s="14">
        <v>99898.55</v>
      </c>
      <c r="M7" s="16">
        <v>13405</v>
      </c>
      <c r="N7" s="18">
        <v>45436</v>
      </c>
      <c r="O7" s="24" t="s">
        <v>12</v>
      </c>
      <c r="R7" s="12"/>
    </row>
    <row r="8" spans="1:18" s="19" customFormat="1" ht="24.95" customHeight="1">
      <c r="A8" s="12">
        <v>6</v>
      </c>
      <c r="B8" s="12">
        <v>6</v>
      </c>
      <c r="C8" s="20" t="s">
        <v>28</v>
      </c>
      <c r="D8" s="22">
        <v>3460.02</v>
      </c>
      <c r="E8" s="22">
        <v>6681.83</v>
      </c>
      <c r="F8" s="15">
        <f t="shared" si="1"/>
        <v>-0.48217479343233816</v>
      </c>
      <c r="G8" s="23">
        <v>486</v>
      </c>
      <c r="H8" s="16">
        <v>38</v>
      </c>
      <c r="I8" s="17">
        <f t="shared" si="0"/>
        <v>12.789473684210526</v>
      </c>
      <c r="J8" s="16">
        <v>8</v>
      </c>
      <c r="K8" s="17">
        <v>6</v>
      </c>
      <c r="L8" s="22">
        <v>112015.75</v>
      </c>
      <c r="M8" s="23">
        <v>16008</v>
      </c>
      <c r="N8" s="18">
        <v>45422</v>
      </c>
      <c r="O8" s="24" t="s">
        <v>18</v>
      </c>
      <c r="R8" s="12"/>
    </row>
    <row r="9" spans="1:18" s="19" customFormat="1" ht="24.95" customHeight="1">
      <c r="A9" s="6">
        <v>7</v>
      </c>
      <c r="B9" s="12">
        <v>7</v>
      </c>
      <c r="C9" s="20" t="s">
        <v>29</v>
      </c>
      <c r="D9" s="22">
        <v>3177.4</v>
      </c>
      <c r="E9" s="22">
        <v>4749.1000000000004</v>
      </c>
      <c r="F9" s="15">
        <f t="shared" si="1"/>
        <v>-0.3309469162578173</v>
      </c>
      <c r="G9" s="23">
        <v>426</v>
      </c>
      <c r="H9" s="16">
        <v>23</v>
      </c>
      <c r="I9" s="17">
        <f t="shared" si="0"/>
        <v>18.521739130434781</v>
      </c>
      <c r="J9" s="16">
        <v>6</v>
      </c>
      <c r="K9" s="17">
        <v>6</v>
      </c>
      <c r="L9" s="22">
        <v>88304.7</v>
      </c>
      <c r="M9" s="23">
        <v>12809</v>
      </c>
      <c r="N9" s="18">
        <v>45422</v>
      </c>
      <c r="O9" s="29" t="s">
        <v>43</v>
      </c>
      <c r="R9" s="12"/>
    </row>
    <row r="10" spans="1:18" s="19" customFormat="1" ht="24.95" customHeight="1">
      <c r="A10" s="12">
        <v>8</v>
      </c>
      <c r="B10" s="12">
        <v>4</v>
      </c>
      <c r="C10" s="13" t="s">
        <v>51</v>
      </c>
      <c r="D10" s="14">
        <v>2955.97</v>
      </c>
      <c r="E10" s="14">
        <v>13388.26</v>
      </c>
      <c r="F10" s="15">
        <f t="shared" si="1"/>
        <v>-0.77921178704327532</v>
      </c>
      <c r="G10" s="16">
        <v>535</v>
      </c>
      <c r="H10" s="17">
        <v>58</v>
      </c>
      <c r="I10" s="17">
        <f t="shared" si="0"/>
        <v>9.2241379310344822</v>
      </c>
      <c r="J10" s="12">
        <v>12</v>
      </c>
      <c r="K10" s="17">
        <v>5</v>
      </c>
      <c r="L10" s="14">
        <v>93170.98</v>
      </c>
      <c r="M10" s="16">
        <v>18270</v>
      </c>
      <c r="N10" s="18">
        <v>45429</v>
      </c>
      <c r="O10" s="24" t="s">
        <v>44</v>
      </c>
      <c r="R10" s="12"/>
    </row>
    <row r="11" spans="1:18" s="19" customFormat="1" ht="24.95" customHeight="1">
      <c r="A11" s="6">
        <v>9</v>
      </c>
      <c r="B11" s="12">
        <v>11</v>
      </c>
      <c r="C11" s="13" t="s">
        <v>27</v>
      </c>
      <c r="D11" s="14">
        <v>1896.33</v>
      </c>
      <c r="E11" s="14">
        <v>2172.06</v>
      </c>
      <c r="F11" s="15">
        <f t="shared" si="1"/>
        <v>-0.12694400707162787</v>
      </c>
      <c r="G11" s="16">
        <v>259</v>
      </c>
      <c r="H11" s="17">
        <v>20</v>
      </c>
      <c r="I11" s="17">
        <f t="shared" si="0"/>
        <v>12.95</v>
      </c>
      <c r="J11" s="12">
        <v>6</v>
      </c>
      <c r="K11" s="17">
        <v>4</v>
      </c>
      <c r="L11" s="14">
        <v>24277.279999999999</v>
      </c>
      <c r="M11" s="16">
        <v>3627</v>
      </c>
      <c r="N11" s="18">
        <v>45436</v>
      </c>
      <c r="O11" s="24" t="s">
        <v>11</v>
      </c>
      <c r="R11" s="12"/>
    </row>
    <row r="12" spans="1:18" s="19" customFormat="1" ht="24.75" customHeight="1">
      <c r="A12" s="12">
        <v>10</v>
      </c>
      <c r="B12" s="12">
        <v>9</v>
      </c>
      <c r="C12" s="20" t="s">
        <v>32</v>
      </c>
      <c r="D12" s="14">
        <v>1286.03</v>
      </c>
      <c r="E12" s="14">
        <v>2821.72</v>
      </c>
      <c r="F12" s="15">
        <f t="shared" si="1"/>
        <v>-0.54423897480969052</v>
      </c>
      <c r="G12" s="16">
        <v>217</v>
      </c>
      <c r="H12" s="12">
        <v>27</v>
      </c>
      <c r="I12" s="17">
        <f t="shared" si="0"/>
        <v>8.0370370370370363</v>
      </c>
      <c r="J12" s="12">
        <v>6</v>
      </c>
      <c r="K12" s="17">
        <v>15</v>
      </c>
      <c r="L12" s="14">
        <v>870307.75</v>
      </c>
      <c r="M12" s="16">
        <v>150828</v>
      </c>
      <c r="N12" s="18">
        <v>45359</v>
      </c>
      <c r="O12" s="24" t="s">
        <v>45</v>
      </c>
      <c r="R12" s="12"/>
    </row>
    <row r="13" spans="1:18" s="19" customFormat="1" ht="24.95" customHeight="1">
      <c r="A13" s="6">
        <v>11</v>
      </c>
      <c r="B13" s="12">
        <v>8</v>
      </c>
      <c r="C13" s="20" t="s">
        <v>52</v>
      </c>
      <c r="D13" s="22">
        <v>1189.75</v>
      </c>
      <c r="E13" s="22">
        <v>4025.79</v>
      </c>
      <c r="F13" s="15">
        <f t="shared" si="1"/>
        <v>-0.70446794293790782</v>
      </c>
      <c r="G13" s="23">
        <v>165</v>
      </c>
      <c r="H13" s="16">
        <v>24</v>
      </c>
      <c r="I13" s="17">
        <f t="shared" si="0"/>
        <v>6.875</v>
      </c>
      <c r="J13" s="16">
        <v>8</v>
      </c>
      <c r="K13" s="17">
        <v>3</v>
      </c>
      <c r="L13" s="22">
        <v>19064.580000000002</v>
      </c>
      <c r="M13" s="23">
        <v>2878</v>
      </c>
      <c r="N13" s="18">
        <v>45443</v>
      </c>
      <c r="O13" s="29" t="s">
        <v>19</v>
      </c>
      <c r="R13" s="12"/>
    </row>
    <row r="14" spans="1:18" s="19" customFormat="1" ht="24.95" customHeight="1">
      <c r="A14" s="12">
        <v>12</v>
      </c>
      <c r="B14" s="17" t="s">
        <v>17</v>
      </c>
      <c r="C14" s="13" t="s">
        <v>85</v>
      </c>
      <c r="D14" s="14">
        <v>886.25</v>
      </c>
      <c r="E14" s="15" t="s">
        <v>15</v>
      </c>
      <c r="F14" s="15" t="s">
        <v>15</v>
      </c>
      <c r="G14" s="16">
        <v>156</v>
      </c>
      <c r="H14" s="17">
        <v>20</v>
      </c>
      <c r="I14" s="17">
        <f t="shared" si="0"/>
        <v>7.8</v>
      </c>
      <c r="J14" s="12">
        <v>9</v>
      </c>
      <c r="K14" s="17">
        <v>1</v>
      </c>
      <c r="L14" s="14">
        <v>886.25</v>
      </c>
      <c r="M14" s="16">
        <v>156</v>
      </c>
      <c r="N14" s="18">
        <v>45457</v>
      </c>
      <c r="O14" s="24" t="s">
        <v>86</v>
      </c>
      <c r="R14" s="12"/>
    </row>
    <row r="15" spans="1:18" s="19" customFormat="1" ht="24.95" customHeight="1">
      <c r="A15" s="6">
        <v>13</v>
      </c>
      <c r="B15" s="12">
        <v>13</v>
      </c>
      <c r="C15" s="13" t="s">
        <v>31</v>
      </c>
      <c r="D15" s="14">
        <v>843.77</v>
      </c>
      <c r="E15" s="14">
        <v>1491.29</v>
      </c>
      <c r="F15" s="15">
        <f>(D15-E15)/E15</f>
        <v>-0.43420126199464892</v>
      </c>
      <c r="G15" s="16">
        <v>118</v>
      </c>
      <c r="H15" s="17">
        <v>8</v>
      </c>
      <c r="I15" s="17">
        <f t="shared" si="0"/>
        <v>14.75</v>
      </c>
      <c r="J15" s="12">
        <v>4</v>
      </c>
      <c r="K15" s="17">
        <v>7</v>
      </c>
      <c r="L15" s="14">
        <v>89328.98</v>
      </c>
      <c r="M15" s="16">
        <v>13157</v>
      </c>
      <c r="N15" s="18">
        <v>45415</v>
      </c>
      <c r="O15" s="24" t="s">
        <v>12</v>
      </c>
      <c r="R15" s="12"/>
    </row>
    <row r="16" spans="1:18" s="19" customFormat="1" ht="24.95" customHeight="1">
      <c r="A16" s="12">
        <v>14</v>
      </c>
      <c r="B16" s="17" t="s">
        <v>15</v>
      </c>
      <c r="C16" s="20" t="s">
        <v>94</v>
      </c>
      <c r="D16" s="14">
        <v>835</v>
      </c>
      <c r="E16" s="14" t="s">
        <v>15</v>
      </c>
      <c r="F16" s="15" t="s">
        <v>15</v>
      </c>
      <c r="G16" s="16">
        <v>123</v>
      </c>
      <c r="H16" s="12">
        <v>1</v>
      </c>
      <c r="I16" s="17">
        <v>35.363636363636367</v>
      </c>
      <c r="J16" s="12">
        <v>1</v>
      </c>
      <c r="K16" s="17" t="s">
        <v>15</v>
      </c>
      <c r="L16" s="14">
        <v>34018.25</v>
      </c>
      <c r="M16" s="16">
        <v>5233</v>
      </c>
      <c r="N16" s="18">
        <v>45275</v>
      </c>
      <c r="O16" s="29" t="s">
        <v>23</v>
      </c>
      <c r="R16" s="12"/>
    </row>
    <row r="17" spans="1:19" s="19" customFormat="1" ht="24.95" customHeight="1">
      <c r="A17" s="6">
        <v>15</v>
      </c>
      <c r="B17" s="17" t="s">
        <v>15</v>
      </c>
      <c r="C17" s="13" t="s">
        <v>64</v>
      </c>
      <c r="D17" s="14">
        <v>678.55</v>
      </c>
      <c r="E17" s="14" t="s">
        <v>15</v>
      </c>
      <c r="F17" s="15" t="s">
        <v>15</v>
      </c>
      <c r="G17" s="16">
        <v>112</v>
      </c>
      <c r="H17" s="17">
        <v>12</v>
      </c>
      <c r="I17" s="17">
        <f>G17/H17</f>
        <v>9.3333333333333339</v>
      </c>
      <c r="J17" s="12">
        <v>8</v>
      </c>
      <c r="K17" s="17" t="s">
        <v>15</v>
      </c>
      <c r="L17" s="14">
        <v>8204.5400000000009</v>
      </c>
      <c r="M17" s="16">
        <v>1164</v>
      </c>
      <c r="N17" s="18">
        <v>45450</v>
      </c>
      <c r="O17" s="24" t="s">
        <v>14</v>
      </c>
      <c r="R17" s="12"/>
    </row>
    <row r="18" spans="1:19" s="19" customFormat="1" ht="24.95" customHeight="1">
      <c r="A18" s="12">
        <v>16</v>
      </c>
      <c r="B18" s="17" t="s">
        <v>15</v>
      </c>
      <c r="C18" s="20" t="s">
        <v>92</v>
      </c>
      <c r="D18" s="14">
        <v>444</v>
      </c>
      <c r="E18" s="14" t="s">
        <v>15</v>
      </c>
      <c r="F18" s="15" t="s">
        <v>15</v>
      </c>
      <c r="G18" s="16">
        <v>111</v>
      </c>
      <c r="H18" s="12">
        <v>1</v>
      </c>
      <c r="I18" s="17">
        <f>G18/H18</f>
        <v>111</v>
      </c>
      <c r="J18" s="12">
        <v>1</v>
      </c>
      <c r="K18" s="17" t="s">
        <v>15</v>
      </c>
      <c r="L18" s="14">
        <v>43174.09</v>
      </c>
      <c r="M18" s="16">
        <v>7655</v>
      </c>
      <c r="N18" s="18">
        <v>45156</v>
      </c>
      <c r="O18" s="29" t="s">
        <v>93</v>
      </c>
      <c r="R18" s="12"/>
    </row>
    <row r="19" spans="1:19" s="19" customFormat="1" ht="24.95" customHeight="1">
      <c r="A19" s="12">
        <v>17</v>
      </c>
      <c r="B19" s="12">
        <v>14</v>
      </c>
      <c r="C19" s="13" t="s">
        <v>34</v>
      </c>
      <c r="D19" s="14">
        <v>377.51</v>
      </c>
      <c r="E19" s="14">
        <v>969.64</v>
      </c>
      <c r="F19" s="15">
        <f>(D19-E19)/E19</f>
        <v>-0.61066993935893732</v>
      </c>
      <c r="G19" s="16">
        <v>91</v>
      </c>
      <c r="H19" s="12">
        <v>6</v>
      </c>
      <c r="I19" s="17">
        <f>G19/H19</f>
        <v>15.166666666666666</v>
      </c>
      <c r="J19" s="12">
        <v>4</v>
      </c>
      <c r="K19" s="17">
        <v>9</v>
      </c>
      <c r="L19" s="14">
        <v>100140.86</v>
      </c>
      <c r="M19" s="16">
        <v>19190</v>
      </c>
      <c r="N19" s="18">
        <v>45401</v>
      </c>
      <c r="O19" s="24" t="s">
        <v>14</v>
      </c>
      <c r="R19" s="12"/>
    </row>
    <row r="20" spans="1:19" s="19" customFormat="1" ht="24.95" customHeight="1">
      <c r="A20" s="12">
        <v>18</v>
      </c>
      <c r="B20" s="12">
        <v>15</v>
      </c>
      <c r="C20" s="13" t="s">
        <v>30</v>
      </c>
      <c r="D20" s="14">
        <v>366.68</v>
      </c>
      <c r="E20" s="14">
        <v>499.48</v>
      </c>
      <c r="F20" s="15">
        <f>(D20-E20)/E20</f>
        <v>-0.26587651157203496</v>
      </c>
      <c r="G20" s="16">
        <v>49</v>
      </c>
      <c r="H20" s="17">
        <v>6</v>
      </c>
      <c r="I20" s="17">
        <f>G20/H20</f>
        <v>8.1666666666666661</v>
      </c>
      <c r="J20" s="12">
        <v>2</v>
      </c>
      <c r="K20" s="17">
        <v>8</v>
      </c>
      <c r="L20" s="14">
        <v>103149.28</v>
      </c>
      <c r="M20" s="16">
        <v>14787</v>
      </c>
      <c r="N20" s="18">
        <v>45408</v>
      </c>
      <c r="O20" s="24" t="s">
        <v>45</v>
      </c>
      <c r="R20" s="12"/>
    </row>
    <row r="21" spans="1:19" s="19" customFormat="1" ht="24.95" customHeight="1">
      <c r="A21" s="6">
        <v>19</v>
      </c>
      <c r="B21" s="17" t="s">
        <v>15</v>
      </c>
      <c r="C21" s="13" t="s">
        <v>89</v>
      </c>
      <c r="D21" s="14">
        <v>218</v>
      </c>
      <c r="E21" s="14" t="s">
        <v>15</v>
      </c>
      <c r="F21" s="15" t="s">
        <v>15</v>
      </c>
      <c r="G21" s="16">
        <v>102</v>
      </c>
      <c r="H21" s="17">
        <v>12</v>
      </c>
      <c r="I21" s="17">
        <v>29.581632653061224</v>
      </c>
      <c r="J21" s="12">
        <v>4</v>
      </c>
      <c r="K21" s="17" t="s">
        <v>15</v>
      </c>
      <c r="L21" s="14">
        <v>42412.82</v>
      </c>
      <c r="M21" s="16">
        <v>8466</v>
      </c>
      <c r="N21" s="18">
        <v>45289</v>
      </c>
      <c r="O21" s="24" t="s">
        <v>14</v>
      </c>
      <c r="R21" s="12"/>
    </row>
    <row r="22" spans="1:19" s="19" customFormat="1" ht="24.95" customHeight="1">
      <c r="A22" s="12">
        <v>20</v>
      </c>
      <c r="B22" s="12">
        <v>30</v>
      </c>
      <c r="C22" s="13" t="s">
        <v>39</v>
      </c>
      <c r="D22" s="14">
        <v>209.1</v>
      </c>
      <c r="E22" s="14">
        <v>122.3</v>
      </c>
      <c r="F22" s="15">
        <f>(D22-E22)/E22</f>
        <v>0.70973017170891251</v>
      </c>
      <c r="G22" s="16">
        <v>36</v>
      </c>
      <c r="H22" s="17">
        <v>3</v>
      </c>
      <c r="I22" s="17">
        <f>G22/H22</f>
        <v>12</v>
      </c>
      <c r="J22" s="12">
        <v>3</v>
      </c>
      <c r="K22" s="17">
        <v>13</v>
      </c>
      <c r="L22" s="14">
        <v>66306.39</v>
      </c>
      <c r="M22" s="16">
        <v>10182</v>
      </c>
      <c r="N22" s="18">
        <v>45379</v>
      </c>
      <c r="O22" s="24" t="s">
        <v>23</v>
      </c>
      <c r="R22" s="12"/>
    </row>
    <row r="23" spans="1:19" s="19" customFormat="1" ht="24.95" customHeight="1">
      <c r="A23" s="6">
        <v>21</v>
      </c>
      <c r="B23" s="17" t="s">
        <v>15</v>
      </c>
      <c r="C23" s="20" t="s">
        <v>95</v>
      </c>
      <c r="D23" s="14">
        <v>206.4</v>
      </c>
      <c r="E23" s="14" t="s">
        <v>15</v>
      </c>
      <c r="F23" s="15" t="s">
        <v>15</v>
      </c>
      <c r="G23" s="16">
        <v>29</v>
      </c>
      <c r="H23" s="12">
        <v>2</v>
      </c>
      <c r="I23" s="17">
        <v>24.833333333333332</v>
      </c>
      <c r="J23" s="12">
        <v>2</v>
      </c>
      <c r="K23" s="17" t="s">
        <v>15</v>
      </c>
      <c r="L23" s="14">
        <v>209394.3</v>
      </c>
      <c r="M23" s="16">
        <v>32362</v>
      </c>
      <c r="N23" s="18">
        <v>45191</v>
      </c>
      <c r="O23" s="29" t="s">
        <v>23</v>
      </c>
      <c r="R23" s="12"/>
    </row>
    <row r="24" spans="1:19" s="19" customFormat="1" ht="24.75" customHeight="1">
      <c r="A24" s="12">
        <v>22</v>
      </c>
      <c r="B24" s="12">
        <v>29</v>
      </c>
      <c r="C24" s="20" t="s">
        <v>38</v>
      </c>
      <c r="D24" s="14">
        <v>189.6</v>
      </c>
      <c r="E24" s="14">
        <v>136.4</v>
      </c>
      <c r="F24" s="15">
        <f>(D24-E24)/E24</f>
        <v>0.39002932551319636</v>
      </c>
      <c r="G24" s="16">
        <v>34</v>
      </c>
      <c r="H24" s="12">
        <v>2</v>
      </c>
      <c r="I24" s="17">
        <f>G24/H24</f>
        <v>17</v>
      </c>
      <c r="J24" s="12">
        <v>2</v>
      </c>
      <c r="K24" s="17">
        <v>13</v>
      </c>
      <c r="L24" s="14">
        <v>57990.5</v>
      </c>
      <c r="M24" s="16">
        <v>9134</v>
      </c>
      <c r="N24" s="18">
        <v>45379</v>
      </c>
      <c r="O24" s="24" t="s">
        <v>23</v>
      </c>
      <c r="R24" s="12"/>
    </row>
    <row r="25" spans="1:19" s="21" customFormat="1" ht="24.75" customHeight="1">
      <c r="A25" s="6">
        <v>23</v>
      </c>
      <c r="B25" s="17" t="s">
        <v>15</v>
      </c>
      <c r="C25" s="13" t="s">
        <v>90</v>
      </c>
      <c r="D25" s="14">
        <v>152.5</v>
      </c>
      <c r="E25" s="14" t="s">
        <v>15</v>
      </c>
      <c r="F25" s="15" t="s">
        <v>15</v>
      </c>
      <c r="G25" s="16">
        <v>61</v>
      </c>
      <c r="H25" s="17">
        <v>12</v>
      </c>
      <c r="I25" s="17">
        <v>8</v>
      </c>
      <c r="J25" s="12">
        <v>4</v>
      </c>
      <c r="K25" s="17" t="s">
        <v>15</v>
      </c>
      <c r="L25" s="14">
        <v>69570.829999999987</v>
      </c>
      <c r="M25" s="16">
        <v>13723</v>
      </c>
      <c r="N25" s="18">
        <v>45338</v>
      </c>
      <c r="O25" s="24" t="s">
        <v>14</v>
      </c>
      <c r="R25" s="12"/>
      <c r="S25" s="19"/>
    </row>
    <row r="26" spans="1:19" s="21" customFormat="1" ht="24.95" customHeight="1">
      <c r="A26" s="12">
        <v>24</v>
      </c>
      <c r="B26" s="12">
        <v>16</v>
      </c>
      <c r="C26" s="13" t="s">
        <v>35</v>
      </c>
      <c r="D26" s="14">
        <v>151.19999999999999</v>
      </c>
      <c r="E26" s="14">
        <v>466.9</v>
      </c>
      <c r="F26" s="15">
        <f t="shared" ref="F26:F31" si="2">(D26-E26)/E26</f>
        <v>-0.67616191904047973</v>
      </c>
      <c r="G26" s="16">
        <v>26</v>
      </c>
      <c r="H26" s="17">
        <v>7</v>
      </c>
      <c r="I26" s="17">
        <f t="shared" ref="I26:I33" si="3">G26/H26</f>
        <v>3.7142857142857144</v>
      </c>
      <c r="J26" s="12">
        <v>5</v>
      </c>
      <c r="K26" s="17">
        <v>3</v>
      </c>
      <c r="L26" s="14">
        <v>4397.71</v>
      </c>
      <c r="M26" s="16">
        <v>752</v>
      </c>
      <c r="N26" s="18">
        <v>45443</v>
      </c>
      <c r="O26" s="24" t="s">
        <v>46</v>
      </c>
      <c r="R26" s="12"/>
      <c r="S26" s="19"/>
    </row>
    <row r="27" spans="1:19" s="21" customFormat="1" ht="24.75" customHeight="1">
      <c r="A27" s="6">
        <v>25</v>
      </c>
      <c r="B27" s="12">
        <v>24</v>
      </c>
      <c r="C27" s="13" t="s">
        <v>71</v>
      </c>
      <c r="D27" s="14">
        <v>126.61</v>
      </c>
      <c r="E27" s="14">
        <v>233</v>
      </c>
      <c r="F27" s="15">
        <f t="shared" si="2"/>
        <v>-0.45660944206008586</v>
      </c>
      <c r="G27" s="16">
        <v>38</v>
      </c>
      <c r="H27" s="17">
        <v>1</v>
      </c>
      <c r="I27" s="17">
        <f t="shared" si="3"/>
        <v>38</v>
      </c>
      <c r="J27" s="12">
        <v>1</v>
      </c>
      <c r="K27" s="17" t="s">
        <v>15</v>
      </c>
      <c r="L27" s="14">
        <v>191670.57</v>
      </c>
      <c r="M27" s="16">
        <v>47866</v>
      </c>
      <c r="N27" s="18">
        <v>44659</v>
      </c>
      <c r="O27" s="24" t="s">
        <v>11</v>
      </c>
      <c r="R27" s="12"/>
      <c r="S27" s="19"/>
    </row>
    <row r="28" spans="1:19" s="21" customFormat="1" ht="24.75" customHeight="1">
      <c r="A28" s="12">
        <v>26</v>
      </c>
      <c r="B28" s="12">
        <v>28</v>
      </c>
      <c r="C28" s="13" t="s">
        <v>36</v>
      </c>
      <c r="D28" s="22">
        <v>90.6</v>
      </c>
      <c r="E28" s="22">
        <v>165.4</v>
      </c>
      <c r="F28" s="15">
        <f t="shared" si="2"/>
        <v>-0.45223700120918991</v>
      </c>
      <c r="G28" s="23">
        <v>16</v>
      </c>
      <c r="H28" s="16">
        <v>4</v>
      </c>
      <c r="I28" s="17">
        <f t="shared" si="3"/>
        <v>4</v>
      </c>
      <c r="J28" s="16">
        <v>2</v>
      </c>
      <c r="K28" s="17">
        <v>5</v>
      </c>
      <c r="L28" s="22">
        <v>6409.26</v>
      </c>
      <c r="M28" s="23">
        <v>1143</v>
      </c>
      <c r="N28" s="18">
        <v>45429</v>
      </c>
      <c r="O28" s="24" t="s">
        <v>23</v>
      </c>
    </row>
    <row r="29" spans="1:19" s="21" customFormat="1" ht="24.75" customHeight="1">
      <c r="A29" s="6">
        <v>27</v>
      </c>
      <c r="B29" s="12">
        <v>27</v>
      </c>
      <c r="C29" s="13" t="s">
        <v>48</v>
      </c>
      <c r="D29" s="14">
        <v>80</v>
      </c>
      <c r="E29" s="14">
        <v>199</v>
      </c>
      <c r="F29" s="15">
        <f t="shared" si="2"/>
        <v>-0.59798994974874375</v>
      </c>
      <c r="G29" s="16">
        <v>34</v>
      </c>
      <c r="H29" s="17">
        <v>2</v>
      </c>
      <c r="I29" s="17">
        <f t="shared" si="3"/>
        <v>17</v>
      </c>
      <c r="J29" s="12">
        <v>1</v>
      </c>
      <c r="K29" s="17">
        <v>3</v>
      </c>
      <c r="L29" s="14">
        <v>862.3</v>
      </c>
      <c r="M29" s="16">
        <v>256</v>
      </c>
      <c r="N29" s="18">
        <v>45443</v>
      </c>
      <c r="O29" s="24" t="s">
        <v>47</v>
      </c>
    </row>
    <row r="30" spans="1:19" s="21" customFormat="1" ht="24.75" customHeight="1">
      <c r="A30" s="12">
        <v>28</v>
      </c>
      <c r="B30" s="12">
        <v>35</v>
      </c>
      <c r="C30" s="20" t="s">
        <v>41</v>
      </c>
      <c r="D30" s="14">
        <v>76</v>
      </c>
      <c r="E30" s="14">
        <v>79</v>
      </c>
      <c r="F30" s="15">
        <f t="shared" si="2"/>
        <v>-3.7974683544303799E-2</v>
      </c>
      <c r="G30" s="16">
        <v>14</v>
      </c>
      <c r="H30" s="12">
        <v>1</v>
      </c>
      <c r="I30" s="17">
        <f t="shared" si="3"/>
        <v>14</v>
      </c>
      <c r="J30" s="12">
        <v>1</v>
      </c>
      <c r="K30" s="17">
        <v>10</v>
      </c>
      <c r="L30" s="14">
        <v>76702.69</v>
      </c>
      <c r="M30" s="16">
        <v>11325</v>
      </c>
      <c r="N30" s="18">
        <v>45394</v>
      </c>
      <c r="O30" s="29" t="s">
        <v>45</v>
      </c>
    </row>
    <row r="31" spans="1:19" s="21" customFormat="1" ht="24.75" customHeight="1">
      <c r="A31" s="6">
        <v>29</v>
      </c>
      <c r="B31" s="12">
        <v>21</v>
      </c>
      <c r="C31" s="13" t="s">
        <v>75</v>
      </c>
      <c r="D31" s="14">
        <v>64.17</v>
      </c>
      <c r="E31" s="14">
        <v>289.49</v>
      </c>
      <c r="F31" s="15">
        <f t="shared" si="2"/>
        <v>-0.77833431206604708</v>
      </c>
      <c r="G31" s="16">
        <v>20</v>
      </c>
      <c r="H31" s="17">
        <v>1</v>
      </c>
      <c r="I31" s="17">
        <f t="shared" si="3"/>
        <v>20</v>
      </c>
      <c r="J31" s="12">
        <v>1</v>
      </c>
      <c r="K31" s="17" t="s">
        <v>15</v>
      </c>
      <c r="L31" s="14">
        <v>237055.31</v>
      </c>
      <c r="M31" s="16">
        <v>51437</v>
      </c>
      <c r="N31" s="18">
        <v>44400</v>
      </c>
      <c r="O31" s="24" t="s">
        <v>18</v>
      </c>
    </row>
    <row r="32" spans="1:19" s="21" customFormat="1" ht="24.75" customHeight="1">
      <c r="A32" s="12">
        <v>30</v>
      </c>
      <c r="B32" s="14" t="s">
        <v>15</v>
      </c>
      <c r="C32" s="13" t="s">
        <v>87</v>
      </c>
      <c r="D32" s="14">
        <v>63</v>
      </c>
      <c r="E32" s="14" t="s">
        <v>15</v>
      </c>
      <c r="F32" s="15" t="s">
        <v>15</v>
      </c>
      <c r="G32" s="16">
        <v>19</v>
      </c>
      <c r="H32" s="17">
        <v>1</v>
      </c>
      <c r="I32" s="17">
        <f t="shared" si="3"/>
        <v>19</v>
      </c>
      <c r="J32" s="17">
        <v>1</v>
      </c>
      <c r="K32" s="17" t="s">
        <v>15</v>
      </c>
      <c r="L32" s="14">
        <v>4743.7099999999991</v>
      </c>
      <c r="M32" s="16">
        <v>1096</v>
      </c>
      <c r="N32" s="18">
        <v>45422</v>
      </c>
      <c r="O32" s="24" t="s">
        <v>88</v>
      </c>
    </row>
    <row r="33" spans="1:15" s="21" customFormat="1" ht="24.75" customHeight="1">
      <c r="A33" s="6">
        <v>31</v>
      </c>
      <c r="B33" s="17" t="s">
        <v>15</v>
      </c>
      <c r="C33" s="20" t="s">
        <v>40</v>
      </c>
      <c r="D33" s="14">
        <v>12</v>
      </c>
      <c r="E33" s="14" t="s">
        <v>15</v>
      </c>
      <c r="F33" s="15" t="s">
        <v>15</v>
      </c>
      <c r="G33" s="12">
        <v>3</v>
      </c>
      <c r="H33" s="12">
        <v>1</v>
      </c>
      <c r="I33" s="17">
        <f t="shared" si="3"/>
        <v>3</v>
      </c>
      <c r="J33" s="12">
        <v>1</v>
      </c>
      <c r="K33" s="17" t="s">
        <v>15</v>
      </c>
      <c r="L33" s="14">
        <v>30607.53</v>
      </c>
      <c r="M33" s="16">
        <v>5942</v>
      </c>
      <c r="N33" s="18">
        <v>45408</v>
      </c>
      <c r="O33" s="29" t="s">
        <v>11</v>
      </c>
    </row>
    <row r="34" spans="1:15" s="28" customFormat="1" ht="24.95" customHeight="1">
      <c r="A34" s="36" t="s">
        <v>24</v>
      </c>
      <c r="B34" s="43" t="s">
        <v>24</v>
      </c>
      <c r="C34" s="37" t="s">
        <v>96</v>
      </c>
      <c r="D34" s="38">
        <f>SUBTOTAL(109,Table13234[Pajamos 
(GBO)])</f>
        <v>317396.5</v>
      </c>
      <c r="E34" s="38" t="s">
        <v>97</v>
      </c>
      <c r="F34" s="39">
        <f>(D34-E34)/E34</f>
        <v>0.50725618413991902</v>
      </c>
      <c r="G34" s="40">
        <f>SUBTOTAL(109,Table13234[Žiūrovų sk. 
(ADM)])</f>
        <v>49405</v>
      </c>
      <c r="H34" s="36"/>
      <c r="I34" s="36"/>
      <c r="J34" s="36"/>
      <c r="K34" s="45"/>
      <c r="L34" s="41"/>
      <c r="M34" s="36"/>
      <c r="N34" s="36"/>
      <c r="O34" s="36" t="s">
        <v>24</v>
      </c>
    </row>
    <row r="35" spans="1:15" hidden="1">
      <c r="F35" s="3"/>
      <c r="L35" s="2"/>
    </row>
    <row r="36" spans="1:15" hidden="1">
      <c r="F36" s="3"/>
      <c r="L36" s="2"/>
    </row>
    <row r="37" spans="1:15" hidden="1">
      <c r="F37" s="3"/>
      <c r="L37" s="2"/>
    </row>
    <row r="38" spans="1:15" hidden="1">
      <c r="F38" s="3"/>
      <c r="L38" s="2"/>
    </row>
    <row r="39" spans="1:15" hidden="1">
      <c r="F39" s="3"/>
      <c r="L39" s="2"/>
    </row>
    <row r="40" spans="1:15" hidden="1">
      <c r="F40" s="3"/>
      <c r="L40" s="2"/>
    </row>
    <row r="41" spans="1:15" hidden="1">
      <c r="F41" s="3"/>
      <c r="L41" s="2"/>
    </row>
    <row r="42" spans="1:15" hidden="1">
      <c r="F42" s="3"/>
      <c r="L42" s="2"/>
    </row>
    <row r="43" spans="1:15" hidden="1">
      <c r="F43" s="3"/>
      <c r="L43" s="2"/>
    </row>
    <row r="44" spans="1:15" hidden="1">
      <c r="F44" s="3"/>
      <c r="L44" s="2"/>
    </row>
    <row r="45" spans="1:15" hidden="1">
      <c r="F45" s="3"/>
      <c r="L45" s="2"/>
    </row>
    <row r="46" spans="1:15" hidden="1">
      <c r="F46" s="3"/>
      <c r="L46" s="2"/>
    </row>
    <row r="47" spans="1:15" hidden="1">
      <c r="F47" s="3"/>
      <c r="L47" s="2"/>
    </row>
    <row r="48" spans="1:15" hidden="1">
      <c r="F48" s="3"/>
    </row>
    <row r="49" spans="6:6" hidden="1">
      <c r="F49" s="3"/>
    </row>
    <row r="50" spans="6:6" hidden="1">
      <c r="F50" s="3"/>
    </row>
    <row r="51" spans="6:6" hidden="1">
      <c r="F51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727F6-9DEA-4FB0-AC63-234CFDA55CE2}">
  <sheetPr>
    <pageSetUpPr fitToPage="1"/>
  </sheetPr>
  <dimension ref="A1:XFC57"/>
  <sheetViews>
    <sheetView topLeftCell="A5" zoomScale="60" zoomScaleNormal="60" workbookViewId="0">
      <selection activeCell="C22" sqref="C22:O22"/>
    </sheetView>
  </sheetViews>
  <sheetFormatPr defaultColWidth="0" defaultRowHeight="11.25" customHeight="1" zeroHeight="1"/>
  <cols>
    <col min="1" max="1" width="4.7109375" style="1" customWidth="1"/>
    <col min="2" max="2" width="4.7109375" style="44" customWidth="1"/>
    <col min="3" max="3" width="30.7109375" style="1" customWidth="1"/>
    <col min="4" max="4" width="20.7109375" style="1" customWidth="1"/>
    <col min="5" max="5" width="20.7109375" style="27" customWidth="1"/>
    <col min="6" max="6" width="20.7109375" style="26" customWidth="1"/>
    <col min="7" max="10" width="20.7109375" style="1" customWidth="1"/>
    <col min="11" max="11" width="20.7109375" style="44" customWidth="1"/>
    <col min="12" max="12" width="20.7109375" style="27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50" t="s">
        <v>60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</row>
    <row r="2" spans="1:18" s="5" customFormat="1" ht="63.75" customHeight="1" thickBot="1">
      <c r="A2" s="30" t="s">
        <v>21</v>
      </c>
      <c r="B2" s="31" t="s">
        <v>22</v>
      </c>
      <c r="C2" s="32" t="s">
        <v>0</v>
      </c>
      <c r="D2" s="32" t="s">
        <v>1</v>
      </c>
      <c r="E2" s="32" t="s">
        <v>20</v>
      </c>
      <c r="F2" s="34" t="s">
        <v>2</v>
      </c>
      <c r="G2" s="32" t="s">
        <v>3</v>
      </c>
      <c r="H2" s="32" t="s">
        <v>4</v>
      </c>
      <c r="I2" s="32" t="s">
        <v>16</v>
      </c>
      <c r="J2" s="32" t="s">
        <v>10</v>
      </c>
      <c r="K2" s="42" t="s">
        <v>5</v>
      </c>
      <c r="L2" s="33" t="s">
        <v>6</v>
      </c>
      <c r="M2" s="32" t="s">
        <v>9</v>
      </c>
      <c r="N2" s="32" t="s">
        <v>8</v>
      </c>
      <c r="O2" s="35" t="s">
        <v>7</v>
      </c>
    </row>
    <row r="3" spans="1:18" s="19" customFormat="1" ht="24.95" customHeight="1">
      <c r="A3" s="12">
        <v>1</v>
      </c>
      <c r="B3" s="17">
        <v>1</v>
      </c>
      <c r="C3" s="13" t="s">
        <v>25</v>
      </c>
      <c r="D3" s="14">
        <v>90615.95</v>
      </c>
      <c r="E3" s="14">
        <v>81725</v>
      </c>
      <c r="F3" s="15">
        <f>(D3-E3)/E3</f>
        <v>0.10879106760477207</v>
      </c>
      <c r="G3" s="16">
        <v>16069</v>
      </c>
      <c r="H3" s="12">
        <v>239</v>
      </c>
      <c r="I3" s="17">
        <f t="shared" ref="I3:I27" si="0">G3/H3</f>
        <v>67.23430962343096</v>
      </c>
      <c r="J3" s="12">
        <v>17</v>
      </c>
      <c r="K3" s="17">
        <v>3</v>
      </c>
      <c r="L3" s="14">
        <v>344939.18</v>
      </c>
      <c r="M3" s="16">
        <v>62134</v>
      </c>
      <c r="N3" s="18">
        <v>45436</v>
      </c>
      <c r="O3" s="24" t="s">
        <v>43</v>
      </c>
    </row>
    <row r="4" spans="1:18" s="19" customFormat="1" ht="24.95" customHeight="1">
      <c r="A4" s="12">
        <v>2</v>
      </c>
      <c r="B4" s="17" t="s">
        <v>17</v>
      </c>
      <c r="C4" s="13" t="s">
        <v>68</v>
      </c>
      <c r="D4" s="14">
        <v>48020.61</v>
      </c>
      <c r="E4" s="14" t="s">
        <v>15</v>
      </c>
      <c r="F4" s="15" t="s">
        <v>15</v>
      </c>
      <c r="G4" s="16">
        <v>5648</v>
      </c>
      <c r="H4" s="17">
        <v>147</v>
      </c>
      <c r="I4" s="17">
        <f t="shared" si="0"/>
        <v>38.42176870748299</v>
      </c>
      <c r="J4" s="12">
        <v>15</v>
      </c>
      <c r="K4" s="17">
        <v>1</v>
      </c>
      <c r="L4" s="14">
        <v>53429.8</v>
      </c>
      <c r="M4" s="16">
        <v>6306</v>
      </c>
      <c r="N4" s="18">
        <v>45450</v>
      </c>
      <c r="O4" s="24" t="s">
        <v>43</v>
      </c>
    </row>
    <row r="5" spans="1:18" s="19" customFormat="1" ht="24.95" customHeight="1">
      <c r="A5" s="12">
        <v>3</v>
      </c>
      <c r="B5" s="17" t="s">
        <v>17</v>
      </c>
      <c r="C5" s="13" t="s">
        <v>69</v>
      </c>
      <c r="D5" s="14">
        <v>14381.6</v>
      </c>
      <c r="E5" s="14" t="s">
        <v>15</v>
      </c>
      <c r="F5" s="15" t="s">
        <v>15</v>
      </c>
      <c r="G5" s="16">
        <v>2022</v>
      </c>
      <c r="H5" s="17">
        <v>97</v>
      </c>
      <c r="I5" s="17">
        <f t="shared" si="0"/>
        <v>20.845360824742269</v>
      </c>
      <c r="J5" s="12">
        <v>13</v>
      </c>
      <c r="K5" s="17">
        <v>1</v>
      </c>
      <c r="L5" s="14">
        <v>16016.46</v>
      </c>
      <c r="M5" s="16">
        <v>2257</v>
      </c>
      <c r="N5" s="18">
        <v>45450</v>
      </c>
      <c r="O5" s="24" t="s">
        <v>12</v>
      </c>
      <c r="R5" s="12"/>
    </row>
    <row r="6" spans="1:18" s="19" customFormat="1" ht="24.95" customHeight="1">
      <c r="A6" s="12">
        <v>4</v>
      </c>
      <c r="B6" s="17">
        <v>4</v>
      </c>
      <c r="C6" s="13" t="s">
        <v>51</v>
      </c>
      <c r="D6" s="14">
        <v>13388.26</v>
      </c>
      <c r="E6" s="14">
        <v>6816</v>
      </c>
      <c r="F6" s="15">
        <f t="shared" ref="F6:F11" si="1">(D6-E6)/E6</f>
        <v>0.96424002347417848</v>
      </c>
      <c r="G6" s="16">
        <v>2478</v>
      </c>
      <c r="H6" s="17">
        <v>73</v>
      </c>
      <c r="I6" s="17">
        <f t="shared" si="0"/>
        <v>33.945205479452056</v>
      </c>
      <c r="J6" s="12">
        <v>14</v>
      </c>
      <c r="K6" s="17">
        <v>4</v>
      </c>
      <c r="L6" s="14">
        <v>83433.009999999995</v>
      </c>
      <c r="M6" s="16">
        <v>16152</v>
      </c>
      <c r="N6" s="18">
        <v>45429</v>
      </c>
      <c r="O6" s="24" t="s">
        <v>44</v>
      </c>
      <c r="R6" s="12"/>
    </row>
    <row r="7" spans="1:18" s="19" customFormat="1" ht="24.95" customHeight="1">
      <c r="A7" s="12">
        <v>5</v>
      </c>
      <c r="B7" s="17">
        <v>2</v>
      </c>
      <c r="C7" s="13" t="s">
        <v>26</v>
      </c>
      <c r="D7" s="14">
        <v>12295.7</v>
      </c>
      <c r="E7" s="14">
        <v>19729</v>
      </c>
      <c r="F7" s="15">
        <f t="shared" si="1"/>
        <v>-0.37677023670738502</v>
      </c>
      <c r="G7" s="16">
        <v>1601</v>
      </c>
      <c r="H7" s="17">
        <v>97</v>
      </c>
      <c r="I7" s="17">
        <f t="shared" si="0"/>
        <v>16.505154639175259</v>
      </c>
      <c r="J7" s="12">
        <v>14</v>
      </c>
      <c r="K7" s="17">
        <v>3</v>
      </c>
      <c r="L7" s="14">
        <v>86873.62</v>
      </c>
      <c r="M7" s="16">
        <v>11404</v>
      </c>
      <c r="N7" s="18">
        <v>45436</v>
      </c>
      <c r="O7" s="24" t="s">
        <v>12</v>
      </c>
      <c r="R7" s="12"/>
    </row>
    <row r="8" spans="1:18" s="19" customFormat="1" ht="24.95" customHeight="1">
      <c r="A8" s="12">
        <v>6</v>
      </c>
      <c r="B8" s="17">
        <v>3</v>
      </c>
      <c r="C8" s="20" t="s">
        <v>28</v>
      </c>
      <c r="D8" s="22">
        <v>6681.83</v>
      </c>
      <c r="E8" s="22">
        <v>7092</v>
      </c>
      <c r="F8" s="15">
        <f t="shared" si="1"/>
        <v>-5.7835589396503115E-2</v>
      </c>
      <c r="G8" s="23">
        <v>944</v>
      </c>
      <c r="H8" s="16">
        <v>43</v>
      </c>
      <c r="I8" s="17">
        <f t="shared" si="0"/>
        <v>21.953488372093023</v>
      </c>
      <c r="J8" s="16">
        <v>8</v>
      </c>
      <c r="K8" s="17">
        <v>5</v>
      </c>
      <c r="L8" s="22">
        <v>105361.62</v>
      </c>
      <c r="M8" s="23">
        <v>14982</v>
      </c>
      <c r="N8" s="18">
        <v>45422</v>
      </c>
      <c r="O8" s="24" t="s">
        <v>18</v>
      </c>
      <c r="R8" s="12"/>
    </row>
    <row r="9" spans="1:18" s="19" customFormat="1" ht="24.95" customHeight="1">
      <c r="A9" s="12">
        <v>7</v>
      </c>
      <c r="B9" s="17">
        <v>5</v>
      </c>
      <c r="C9" s="20" t="s">
        <v>29</v>
      </c>
      <c r="D9" s="22">
        <v>4749.1000000000004</v>
      </c>
      <c r="E9" s="22">
        <v>6492</v>
      </c>
      <c r="F9" s="15">
        <f t="shared" si="1"/>
        <v>-0.26846888478126918</v>
      </c>
      <c r="G9" s="23">
        <v>623</v>
      </c>
      <c r="H9" s="16">
        <v>28</v>
      </c>
      <c r="I9" s="17">
        <f t="shared" si="0"/>
        <v>22.25</v>
      </c>
      <c r="J9" s="16">
        <v>7</v>
      </c>
      <c r="K9" s="17">
        <v>5</v>
      </c>
      <c r="L9" s="22">
        <v>82141.63</v>
      </c>
      <c r="M9" s="23">
        <v>11900</v>
      </c>
      <c r="N9" s="18">
        <v>45422</v>
      </c>
      <c r="O9" s="29" t="s">
        <v>43</v>
      </c>
      <c r="R9" s="12"/>
    </row>
    <row r="10" spans="1:18" s="19" customFormat="1" ht="24.95" customHeight="1">
      <c r="A10" s="12">
        <v>8</v>
      </c>
      <c r="B10" s="17">
        <v>6</v>
      </c>
      <c r="C10" s="20" t="s">
        <v>52</v>
      </c>
      <c r="D10" s="22">
        <v>4025.79</v>
      </c>
      <c r="E10" s="14">
        <v>5880</v>
      </c>
      <c r="F10" s="15">
        <f t="shared" si="1"/>
        <v>-0.3153418367346939</v>
      </c>
      <c r="G10" s="23">
        <v>562</v>
      </c>
      <c r="H10" s="16">
        <v>60</v>
      </c>
      <c r="I10" s="17">
        <f t="shared" si="0"/>
        <v>9.3666666666666671</v>
      </c>
      <c r="J10" s="16">
        <v>8</v>
      </c>
      <c r="K10" s="17">
        <v>2</v>
      </c>
      <c r="L10" s="22">
        <v>15052.53</v>
      </c>
      <c r="M10" s="23">
        <v>2156</v>
      </c>
      <c r="N10" s="18">
        <v>45443</v>
      </c>
      <c r="O10" s="29" t="s">
        <v>19</v>
      </c>
      <c r="R10" s="12"/>
    </row>
    <row r="11" spans="1:18" s="19" customFormat="1" ht="24.95" customHeight="1">
      <c r="A11" s="12">
        <v>9</v>
      </c>
      <c r="B11" s="17">
        <v>8</v>
      </c>
      <c r="C11" s="20" t="s">
        <v>32</v>
      </c>
      <c r="D11" s="14">
        <v>2821.72</v>
      </c>
      <c r="E11" s="14">
        <v>2657</v>
      </c>
      <c r="F11" s="15">
        <f t="shared" si="1"/>
        <v>6.1994730899510651E-2</v>
      </c>
      <c r="G11" s="16">
        <v>487</v>
      </c>
      <c r="H11" s="12">
        <v>27</v>
      </c>
      <c r="I11" s="17">
        <f t="shared" si="0"/>
        <v>18.037037037037038</v>
      </c>
      <c r="J11" s="12">
        <v>8</v>
      </c>
      <c r="K11" s="17">
        <v>14</v>
      </c>
      <c r="L11" s="14">
        <v>867112.59</v>
      </c>
      <c r="M11" s="16">
        <v>150165</v>
      </c>
      <c r="N11" s="18">
        <v>45359</v>
      </c>
      <c r="O11" s="24" t="s">
        <v>45</v>
      </c>
      <c r="R11" s="12"/>
    </row>
    <row r="12" spans="1:18" s="19" customFormat="1" ht="24.75" customHeight="1">
      <c r="A12" s="12">
        <v>10</v>
      </c>
      <c r="B12" s="17" t="s">
        <v>17</v>
      </c>
      <c r="C12" s="13" t="s">
        <v>64</v>
      </c>
      <c r="D12" s="14">
        <v>2342.1</v>
      </c>
      <c r="E12" s="14" t="s">
        <v>15</v>
      </c>
      <c r="F12" s="15" t="s">
        <v>15</v>
      </c>
      <c r="G12" s="16">
        <v>343</v>
      </c>
      <c r="H12" s="17">
        <v>30</v>
      </c>
      <c r="I12" s="17">
        <f t="shared" si="0"/>
        <v>11.433333333333334</v>
      </c>
      <c r="J12" s="12">
        <v>11</v>
      </c>
      <c r="K12" s="17">
        <v>1</v>
      </c>
      <c r="L12" s="14">
        <v>6314.1</v>
      </c>
      <c r="M12" s="16">
        <v>822</v>
      </c>
      <c r="N12" s="18">
        <v>45450</v>
      </c>
      <c r="O12" s="24" t="s">
        <v>14</v>
      </c>
      <c r="R12" s="12"/>
    </row>
    <row r="13" spans="1:18" s="19" customFormat="1" ht="24.95" customHeight="1">
      <c r="A13" s="12">
        <v>11</v>
      </c>
      <c r="B13" s="17">
        <v>7</v>
      </c>
      <c r="C13" s="13" t="s">
        <v>27</v>
      </c>
      <c r="D13" s="14">
        <v>2172.06</v>
      </c>
      <c r="E13" s="14">
        <v>3987</v>
      </c>
      <c r="F13" s="15">
        <f>(D13-E13)/E13</f>
        <v>-0.45521444695259594</v>
      </c>
      <c r="G13" s="16">
        <v>278</v>
      </c>
      <c r="H13" s="17">
        <v>22</v>
      </c>
      <c r="I13" s="17">
        <f t="shared" si="0"/>
        <v>12.636363636363637</v>
      </c>
      <c r="J13" s="12">
        <v>6</v>
      </c>
      <c r="K13" s="17">
        <v>3</v>
      </c>
      <c r="L13" s="14">
        <v>20600.599999999999</v>
      </c>
      <c r="M13" s="16">
        <v>3025</v>
      </c>
      <c r="N13" s="18">
        <v>45436</v>
      </c>
      <c r="O13" s="24" t="s">
        <v>11</v>
      </c>
      <c r="R13" s="12"/>
    </row>
    <row r="14" spans="1:18" s="19" customFormat="1" ht="24.95" customHeight="1">
      <c r="A14" s="12">
        <v>12</v>
      </c>
      <c r="B14" s="17" t="s">
        <v>17</v>
      </c>
      <c r="C14" s="13" t="s">
        <v>81</v>
      </c>
      <c r="D14" s="14">
        <v>1602.89</v>
      </c>
      <c r="E14" s="14" t="s">
        <v>15</v>
      </c>
      <c r="F14" s="15" t="s">
        <v>15</v>
      </c>
      <c r="G14" s="16">
        <v>264</v>
      </c>
      <c r="H14" s="17">
        <v>27</v>
      </c>
      <c r="I14" s="17">
        <f t="shared" si="0"/>
        <v>9.7777777777777786</v>
      </c>
      <c r="J14" s="12">
        <v>9</v>
      </c>
      <c r="K14" s="17">
        <v>1</v>
      </c>
      <c r="L14" s="14">
        <v>1602.89</v>
      </c>
      <c r="M14" s="16">
        <v>264</v>
      </c>
      <c r="N14" s="18">
        <v>45450</v>
      </c>
      <c r="O14" s="24" t="s">
        <v>80</v>
      </c>
      <c r="R14" s="12"/>
    </row>
    <row r="15" spans="1:18" s="19" customFormat="1" ht="24.95" customHeight="1">
      <c r="A15" s="12">
        <v>13</v>
      </c>
      <c r="B15" s="17">
        <v>10</v>
      </c>
      <c r="C15" s="13" t="s">
        <v>31</v>
      </c>
      <c r="D15" s="14">
        <v>1491.29</v>
      </c>
      <c r="E15" s="14">
        <v>2367</v>
      </c>
      <c r="F15" s="15">
        <f>(D15-E15)/E15</f>
        <v>-0.36996620194338825</v>
      </c>
      <c r="G15" s="16">
        <v>212</v>
      </c>
      <c r="H15" s="17">
        <v>16</v>
      </c>
      <c r="I15" s="17">
        <f t="shared" si="0"/>
        <v>13.25</v>
      </c>
      <c r="J15" s="12">
        <v>5</v>
      </c>
      <c r="K15" s="17">
        <v>6</v>
      </c>
      <c r="L15" s="14">
        <v>87292.99</v>
      </c>
      <c r="M15" s="16">
        <v>12829</v>
      </c>
      <c r="N15" s="18">
        <v>45415</v>
      </c>
      <c r="O15" s="24" t="s">
        <v>12</v>
      </c>
      <c r="R15" s="12"/>
    </row>
    <row r="16" spans="1:18" s="19" customFormat="1" ht="24.95" customHeight="1">
      <c r="A16" s="12">
        <v>14</v>
      </c>
      <c r="B16" s="17">
        <v>14</v>
      </c>
      <c r="C16" s="13" t="s">
        <v>34</v>
      </c>
      <c r="D16" s="14">
        <v>969.64</v>
      </c>
      <c r="E16" s="14">
        <v>683</v>
      </c>
      <c r="F16" s="15">
        <f>(D16-E16)/E16</f>
        <v>0.41967789165446556</v>
      </c>
      <c r="G16" s="16">
        <v>207</v>
      </c>
      <c r="H16" s="12">
        <v>9</v>
      </c>
      <c r="I16" s="17">
        <f t="shared" si="0"/>
        <v>23</v>
      </c>
      <c r="J16" s="12">
        <v>5</v>
      </c>
      <c r="K16" s="17">
        <v>8</v>
      </c>
      <c r="L16" s="14">
        <v>98837.950000000012</v>
      </c>
      <c r="M16" s="16">
        <v>18891</v>
      </c>
      <c r="N16" s="18">
        <v>45401</v>
      </c>
      <c r="O16" s="24" t="s">
        <v>14</v>
      </c>
      <c r="R16" s="12"/>
    </row>
    <row r="17" spans="1:19" s="19" customFormat="1" ht="24.95" customHeight="1">
      <c r="A17" s="12">
        <v>15</v>
      </c>
      <c r="B17" s="17">
        <v>11</v>
      </c>
      <c r="C17" s="13" t="s">
        <v>30</v>
      </c>
      <c r="D17" s="14">
        <v>499.48</v>
      </c>
      <c r="E17" s="14">
        <v>1682</v>
      </c>
      <c r="F17" s="15">
        <f>(D17-E17)/E17</f>
        <v>-0.70304399524375738</v>
      </c>
      <c r="G17" s="16">
        <v>73</v>
      </c>
      <c r="H17" s="17">
        <v>6</v>
      </c>
      <c r="I17" s="17">
        <f t="shared" si="0"/>
        <v>12.166666666666666</v>
      </c>
      <c r="J17" s="12">
        <v>2</v>
      </c>
      <c r="K17" s="17">
        <v>7</v>
      </c>
      <c r="L17" s="14">
        <v>102133.3</v>
      </c>
      <c r="M17" s="16">
        <v>14627</v>
      </c>
      <c r="N17" s="18">
        <v>45408</v>
      </c>
      <c r="O17" s="24" t="s">
        <v>45</v>
      </c>
      <c r="R17" s="12"/>
    </row>
    <row r="18" spans="1:19" s="19" customFormat="1" ht="24.95" customHeight="1">
      <c r="A18" s="12">
        <v>16</v>
      </c>
      <c r="B18" s="17">
        <v>12</v>
      </c>
      <c r="C18" s="13" t="s">
        <v>35</v>
      </c>
      <c r="D18" s="14">
        <v>466.9</v>
      </c>
      <c r="E18" s="14">
        <v>1559</v>
      </c>
      <c r="F18" s="15">
        <f>(D18-E18)/E18</f>
        <v>-0.70051314945477861</v>
      </c>
      <c r="G18" s="16">
        <v>76</v>
      </c>
      <c r="H18" s="17">
        <v>10</v>
      </c>
      <c r="I18" s="17">
        <f t="shared" si="0"/>
        <v>7.6</v>
      </c>
      <c r="J18" s="12">
        <v>9</v>
      </c>
      <c r="K18" s="17">
        <v>2</v>
      </c>
      <c r="L18" s="14">
        <v>4107.21</v>
      </c>
      <c r="M18" s="16">
        <v>704</v>
      </c>
      <c r="N18" s="18">
        <v>45443</v>
      </c>
      <c r="O18" s="24" t="s">
        <v>46</v>
      </c>
      <c r="R18" s="12"/>
    </row>
    <row r="19" spans="1:19" s="19" customFormat="1" ht="24.95" customHeight="1">
      <c r="A19" s="12">
        <v>17</v>
      </c>
      <c r="B19" s="15" t="s">
        <v>15</v>
      </c>
      <c r="C19" s="13" t="s">
        <v>62</v>
      </c>
      <c r="D19" s="14">
        <v>461</v>
      </c>
      <c r="E19" s="15" t="s">
        <v>15</v>
      </c>
      <c r="F19" s="15" t="s">
        <v>15</v>
      </c>
      <c r="G19" s="16">
        <v>200</v>
      </c>
      <c r="H19" s="17">
        <v>12</v>
      </c>
      <c r="I19" s="17">
        <f t="shared" si="0"/>
        <v>16.666666666666668</v>
      </c>
      <c r="J19" s="12">
        <v>4</v>
      </c>
      <c r="K19" s="17" t="s">
        <v>15</v>
      </c>
      <c r="L19" s="14">
        <v>46400.84</v>
      </c>
      <c r="M19" s="16">
        <v>9746</v>
      </c>
      <c r="N19" s="18">
        <v>45044</v>
      </c>
      <c r="O19" s="24" t="s">
        <v>14</v>
      </c>
      <c r="R19" s="12"/>
    </row>
    <row r="20" spans="1:19" s="19" customFormat="1" ht="24.95" customHeight="1">
      <c r="A20" s="12">
        <v>18</v>
      </c>
      <c r="B20" s="14" t="s">
        <v>15</v>
      </c>
      <c r="C20" s="13" t="s">
        <v>65</v>
      </c>
      <c r="D20" s="14">
        <v>400</v>
      </c>
      <c r="E20" s="14" t="s">
        <v>15</v>
      </c>
      <c r="F20" s="15" t="s">
        <v>15</v>
      </c>
      <c r="G20" s="16">
        <v>80</v>
      </c>
      <c r="H20" s="17">
        <v>1</v>
      </c>
      <c r="I20" s="17">
        <f t="shared" si="0"/>
        <v>80</v>
      </c>
      <c r="J20" s="12">
        <v>1</v>
      </c>
      <c r="K20" s="17" t="s">
        <v>15</v>
      </c>
      <c r="L20" s="14">
        <v>789.15</v>
      </c>
      <c r="M20" s="16">
        <v>201</v>
      </c>
      <c r="N20" s="18">
        <v>44655</v>
      </c>
      <c r="O20" s="24" t="s">
        <v>23</v>
      </c>
      <c r="R20" s="12"/>
    </row>
    <row r="21" spans="1:19" s="19" customFormat="1" ht="24.95" customHeight="1">
      <c r="A21" s="12">
        <v>19</v>
      </c>
      <c r="B21" s="14" t="s">
        <v>15</v>
      </c>
      <c r="C21" s="13" t="s">
        <v>76</v>
      </c>
      <c r="D21" s="14">
        <v>320</v>
      </c>
      <c r="E21" s="14" t="s">
        <v>15</v>
      </c>
      <c r="F21" s="15" t="s">
        <v>15</v>
      </c>
      <c r="G21" s="16">
        <v>64</v>
      </c>
      <c r="H21" s="17">
        <v>1</v>
      </c>
      <c r="I21" s="17">
        <f t="shared" si="0"/>
        <v>64</v>
      </c>
      <c r="J21" s="12">
        <v>1</v>
      </c>
      <c r="K21" s="17" t="s">
        <v>15</v>
      </c>
      <c r="L21" s="14">
        <v>1031.51</v>
      </c>
      <c r="M21" s="16">
        <v>204</v>
      </c>
      <c r="N21" s="18">
        <v>45401</v>
      </c>
      <c r="O21" s="24" t="s">
        <v>45</v>
      </c>
      <c r="R21" s="12"/>
    </row>
    <row r="22" spans="1:19" s="19" customFormat="1" ht="24.95" customHeight="1">
      <c r="A22" s="12">
        <v>20</v>
      </c>
      <c r="B22" s="14" t="s">
        <v>15</v>
      </c>
      <c r="C22" s="13" t="s">
        <v>82</v>
      </c>
      <c r="D22" s="14">
        <v>297.8</v>
      </c>
      <c r="E22" s="14" t="s">
        <v>15</v>
      </c>
      <c r="F22" s="15" t="s">
        <v>15</v>
      </c>
      <c r="G22" s="16">
        <v>54</v>
      </c>
      <c r="H22" s="17">
        <v>4</v>
      </c>
      <c r="I22" s="17">
        <f t="shared" si="0"/>
        <v>13.5</v>
      </c>
      <c r="J22" s="12">
        <v>3</v>
      </c>
      <c r="K22" s="17" t="s">
        <v>15</v>
      </c>
      <c r="L22" s="14">
        <v>10638.849999999999</v>
      </c>
      <c r="M22" s="16">
        <v>1688</v>
      </c>
      <c r="N22" s="18">
        <v>45408</v>
      </c>
      <c r="O22" s="24" t="s">
        <v>80</v>
      </c>
      <c r="R22" s="12"/>
    </row>
    <row r="23" spans="1:19" s="19" customFormat="1" ht="24.95" customHeight="1">
      <c r="A23" s="12">
        <v>21</v>
      </c>
      <c r="B23" s="14" t="s">
        <v>15</v>
      </c>
      <c r="C23" s="13" t="s">
        <v>75</v>
      </c>
      <c r="D23" s="14">
        <v>289.49</v>
      </c>
      <c r="E23" s="14" t="s">
        <v>15</v>
      </c>
      <c r="F23" s="15" t="s">
        <v>15</v>
      </c>
      <c r="G23" s="16">
        <v>89</v>
      </c>
      <c r="H23" s="17">
        <v>1</v>
      </c>
      <c r="I23" s="17">
        <f t="shared" si="0"/>
        <v>89</v>
      </c>
      <c r="J23" s="12">
        <v>1</v>
      </c>
      <c r="K23" s="17" t="s">
        <v>15</v>
      </c>
      <c r="L23" s="14">
        <v>236991.14</v>
      </c>
      <c r="M23" s="16">
        <v>51417</v>
      </c>
      <c r="N23" s="18">
        <v>44400</v>
      </c>
      <c r="O23" s="24" t="s">
        <v>18</v>
      </c>
      <c r="R23" s="12"/>
    </row>
    <row r="24" spans="1:19" s="19" customFormat="1" ht="24.75" customHeight="1">
      <c r="A24" s="12">
        <v>22</v>
      </c>
      <c r="B24" s="14" t="s">
        <v>15</v>
      </c>
      <c r="C24" s="13" t="s">
        <v>70</v>
      </c>
      <c r="D24" s="14">
        <v>259.99</v>
      </c>
      <c r="E24" s="14" t="s">
        <v>15</v>
      </c>
      <c r="F24" s="15" t="s">
        <v>15</v>
      </c>
      <c r="G24" s="16">
        <v>76</v>
      </c>
      <c r="H24" s="17">
        <v>1</v>
      </c>
      <c r="I24" s="17">
        <f t="shared" si="0"/>
        <v>76</v>
      </c>
      <c r="J24" s="12">
        <v>1</v>
      </c>
      <c r="K24" s="17" t="s">
        <v>15</v>
      </c>
      <c r="L24" s="14">
        <v>189998.16</v>
      </c>
      <c r="M24" s="16">
        <v>27089</v>
      </c>
      <c r="N24" s="18">
        <v>45380</v>
      </c>
      <c r="O24" s="24" t="s">
        <v>12</v>
      </c>
      <c r="R24" s="12"/>
    </row>
    <row r="25" spans="1:19" s="21" customFormat="1" ht="24.75" customHeight="1">
      <c r="A25" s="12">
        <v>23</v>
      </c>
      <c r="B25" s="15" t="s">
        <v>15</v>
      </c>
      <c r="C25" s="13" t="s">
        <v>63</v>
      </c>
      <c r="D25" s="14">
        <v>242.5</v>
      </c>
      <c r="E25" s="15" t="s">
        <v>15</v>
      </c>
      <c r="F25" s="15" t="s">
        <v>15</v>
      </c>
      <c r="G25" s="16">
        <v>97</v>
      </c>
      <c r="H25" s="17">
        <v>12</v>
      </c>
      <c r="I25" s="17">
        <f t="shared" si="0"/>
        <v>8.0833333333333339</v>
      </c>
      <c r="J25" s="12">
        <v>4</v>
      </c>
      <c r="K25" s="17" t="s">
        <v>15</v>
      </c>
      <c r="L25" s="14">
        <v>125230.93</v>
      </c>
      <c r="M25" s="16">
        <v>25241</v>
      </c>
      <c r="N25" s="18">
        <v>45163</v>
      </c>
      <c r="O25" s="24" t="s">
        <v>14</v>
      </c>
      <c r="R25" s="12"/>
      <c r="S25" s="19"/>
    </row>
    <row r="26" spans="1:19" s="21" customFormat="1" ht="24.95" customHeight="1">
      <c r="A26" s="12">
        <v>24</v>
      </c>
      <c r="B26" s="14" t="s">
        <v>15</v>
      </c>
      <c r="C26" s="13" t="s">
        <v>71</v>
      </c>
      <c r="D26" s="14">
        <v>233</v>
      </c>
      <c r="E26" s="14" t="s">
        <v>15</v>
      </c>
      <c r="F26" s="15" t="s">
        <v>15</v>
      </c>
      <c r="G26" s="16">
        <v>57</v>
      </c>
      <c r="H26" s="17">
        <v>1</v>
      </c>
      <c r="I26" s="17">
        <f t="shared" si="0"/>
        <v>57</v>
      </c>
      <c r="J26" s="12">
        <v>1</v>
      </c>
      <c r="K26" s="17" t="s">
        <v>15</v>
      </c>
      <c r="L26" s="14">
        <v>191543.96</v>
      </c>
      <c r="M26" s="16">
        <v>47828</v>
      </c>
      <c r="N26" s="18">
        <v>44659</v>
      </c>
      <c r="O26" s="24" t="s">
        <v>11</v>
      </c>
      <c r="R26" s="12"/>
      <c r="S26" s="19"/>
    </row>
    <row r="27" spans="1:19" s="21" customFormat="1" ht="24.75" customHeight="1">
      <c r="A27" s="12">
        <v>25</v>
      </c>
      <c r="B27" s="17">
        <v>20</v>
      </c>
      <c r="C27" s="20" t="s">
        <v>74</v>
      </c>
      <c r="D27" s="14">
        <v>212</v>
      </c>
      <c r="E27" s="14">
        <v>81</v>
      </c>
      <c r="F27" s="15">
        <f>(D27-E27)/E27</f>
        <v>1.617283950617284</v>
      </c>
      <c r="G27" s="16">
        <v>32</v>
      </c>
      <c r="H27" s="12">
        <v>2</v>
      </c>
      <c r="I27" s="17">
        <f t="shared" si="0"/>
        <v>16</v>
      </c>
      <c r="J27" s="12">
        <v>2</v>
      </c>
      <c r="K27" s="17" t="s">
        <v>15</v>
      </c>
      <c r="L27" s="14">
        <v>362331.55</v>
      </c>
      <c r="M27" s="16">
        <v>51938</v>
      </c>
      <c r="N27" s="18">
        <v>45310</v>
      </c>
      <c r="O27" s="29" t="s">
        <v>57</v>
      </c>
      <c r="R27" s="12"/>
      <c r="S27" s="19"/>
    </row>
    <row r="28" spans="1:19" s="21" customFormat="1" ht="24.75" customHeight="1">
      <c r="A28" s="12">
        <v>26</v>
      </c>
      <c r="B28" s="17" t="s">
        <v>15</v>
      </c>
      <c r="C28" s="13" t="s">
        <v>77</v>
      </c>
      <c r="D28" s="14">
        <v>210</v>
      </c>
      <c r="E28" s="14" t="s">
        <v>15</v>
      </c>
      <c r="F28" s="15" t="s">
        <v>15</v>
      </c>
      <c r="G28" s="16">
        <v>65</v>
      </c>
      <c r="H28" s="14" t="s">
        <v>15</v>
      </c>
      <c r="I28" s="15" t="s">
        <v>15</v>
      </c>
      <c r="J28" s="12">
        <v>1</v>
      </c>
      <c r="K28" s="14" t="s">
        <v>15</v>
      </c>
      <c r="L28" s="14">
        <v>1317567.8899999999</v>
      </c>
      <c r="M28" s="16">
        <v>194936</v>
      </c>
      <c r="N28" s="18">
        <v>45310</v>
      </c>
      <c r="O28" s="24" t="s">
        <v>78</v>
      </c>
    </row>
    <row r="29" spans="1:19" s="21" customFormat="1" ht="24.75" customHeight="1">
      <c r="A29" s="12">
        <v>27</v>
      </c>
      <c r="B29" s="17">
        <v>17</v>
      </c>
      <c r="C29" s="13" t="s">
        <v>48</v>
      </c>
      <c r="D29" s="14">
        <v>199</v>
      </c>
      <c r="E29" s="14">
        <v>160</v>
      </c>
      <c r="F29" s="15">
        <f>(D29-E29)/E29</f>
        <v>0.24374999999999999</v>
      </c>
      <c r="G29" s="16">
        <v>41</v>
      </c>
      <c r="H29" s="17">
        <v>9</v>
      </c>
      <c r="I29" s="17">
        <f>G29/H29</f>
        <v>4.5555555555555554</v>
      </c>
      <c r="J29" s="12">
        <v>4</v>
      </c>
      <c r="K29" s="17">
        <v>2</v>
      </c>
      <c r="L29" s="14">
        <v>487.6</v>
      </c>
      <c r="M29" s="16">
        <v>121</v>
      </c>
      <c r="N29" s="18">
        <v>45443</v>
      </c>
      <c r="O29" s="24" t="s">
        <v>47</v>
      </c>
    </row>
    <row r="30" spans="1:19" s="21" customFormat="1" ht="24.75" customHeight="1">
      <c r="A30" s="12">
        <v>28</v>
      </c>
      <c r="B30" s="17">
        <v>13</v>
      </c>
      <c r="C30" s="13" t="s">
        <v>36</v>
      </c>
      <c r="D30" s="22">
        <v>165.4</v>
      </c>
      <c r="E30" s="14">
        <v>1171</v>
      </c>
      <c r="F30" s="15">
        <f>(D30-E30)/E30</f>
        <v>-0.85875320239111874</v>
      </c>
      <c r="G30" s="23">
        <v>25</v>
      </c>
      <c r="H30" s="16">
        <v>5</v>
      </c>
      <c r="I30" s="17">
        <f>G30/H30</f>
        <v>5</v>
      </c>
      <c r="J30" s="16">
        <v>4</v>
      </c>
      <c r="K30" s="17">
        <v>4</v>
      </c>
      <c r="L30" s="22">
        <v>6122.26</v>
      </c>
      <c r="M30" s="23">
        <v>1100</v>
      </c>
      <c r="N30" s="18">
        <v>45429</v>
      </c>
      <c r="O30" s="24" t="s">
        <v>23</v>
      </c>
    </row>
    <row r="31" spans="1:19" s="21" customFormat="1" ht="24.75" customHeight="1">
      <c r="A31" s="12">
        <v>29</v>
      </c>
      <c r="B31" s="17">
        <v>16</v>
      </c>
      <c r="C31" s="20" t="s">
        <v>38</v>
      </c>
      <c r="D31" s="14">
        <v>136.4</v>
      </c>
      <c r="E31" s="14">
        <v>202</v>
      </c>
      <c r="F31" s="15">
        <f>(D31-E31)/E31</f>
        <v>-0.32475247524752471</v>
      </c>
      <c r="G31" s="16">
        <v>24</v>
      </c>
      <c r="H31" s="12">
        <v>2</v>
      </c>
      <c r="I31" s="17">
        <f>G31/H31</f>
        <v>12</v>
      </c>
      <c r="J31" s="12">
        <v>2</v>
      </c>
      <c r="K31" s="17">
        <v>12</v>
      </c>
      <c r="L31" s="14">
        <v>57800.9</v>
      </c>
      <c r="M31" s="16">
        <v>9100</v>
      </c>
      <c r="N31" s="18">
        <v>45379</v>
      </c>
      <c r="O31" s="24" t="s">
        <v>23</v>
      </c>
    </row>
    <row r="32" spans="1:19" s="21" customFormat="1" ht="24.75" customHeight="1">
      <c r="A32" s="12">
        <v>30</v>
      </c>
      <c r="B32" s="17">
        <v>15</v>
      </c>
      <c r="C32" s="13" t="s">
        <v>39</v>
      </c>
      <c r="D32" s="14">
        <v>122.3</v>
      </c>
      <c r="E32" s="14">
        <v>311</v>
      </c>
      <c r="F32" s="15">
        <f>(D32-E32)/E32</f>
        <v>-0.6067524115755627</v>
      </c>
      <c r="G32" s="16">
        <v>16</v>
      </c>
      <c r="H32" s="17">
        <v>2</v>
      </c>
      <c r="I32" s="17">
        <f>G32/H32</f>
        <v>8</v>
      </c>
      <c r="J32" s="12">
        <v>2</v>
      </c>
      <c r="K32" s="17">
        <v>12</v>
      </c>
      <c r="L32" s="14">
        <v>65891.289999999994</v>
      </c>
      <c r="M32" s="16">
        <v>10105</v>
      </c>
      <c r="N32" s="18">
        <v>45379</v>
      </c>
      <c r="O32" s="24" t="s">
        <v>23</v>
      </c>
    </row>
    <row r="33" spans="1:15" s="21" customFormat="1" ht="24.75" customHeight="1">
      <c r="A33" s="12">
        <v>31</v>
      </c>
      <c r="B33" s="14" t="s">
        <v>15</v>
      </c>
      <c r="C33" s="13" t="s">
        <v>79</v>
      </c>
      <c r="D33" s="14">
        <v>106</v>
      </c>
      <c r="E33" s="14" t="s">
        <v>15</v>
      </c>
      <c r="F33" s="15" t="s">
        <v>15</v>
      </c>
      <c r="G33" s="16">
        <v>22</v>
      </c>
      <c r="H33" s="17">
        <v>1</v>
      </c>
      <c r="I33" s="17">
        <f>G33/H33</f>
        <v>22</v>
      </c>
      <c r="J33" s="12">
        <v>1</v>
      </c>
      <c r="K33" s="17" t="s">
        <v>15</v>
      </c>
      <c r="L33" s="14">
        <v>3727.7000000000003</v>
      </c>
      <c r="M33" s="16">
        <v>685</v>
      </c>
      <c r="N33" s="18">
        <v>45415</v>
      </c>
      <c r="O33" s="24" t="s">
        <v>80</v>
      </c>
    </row>
    <row r="34" spans="1:15" s="21" customFormat="1" ht="24.75" customHeight="1">
      <c r="A34" s="12">
        <v>32</v>
      </c>
      <c r="B34" s="17">
        <v>9</v>
      </c>
      <c r="C34" s="13" t="s">
        <v>49</v>
      </c>
      <c r="D34" s="14">
        <v>103</v>
      </c>
      <c r="E34" s="14">
        <v>2633</v>
      </c>
      <c r="F34" s="15">
        <f>(D34-E34)/E34</f>
        <v>-0.96088112419293581</v>
      </c>
      <c r="G34" s="16">
        <v>18</v>
      </c>
      <c r="H34" s="15" t="s">
        <v>15</v>
      </c>
      <c r="I34" s="15" t="s">
        <v>15</v>
      </c>
      <c r="J34" s="12">
        <v>2</v>
      </c>
      <c r="K34" s="17">
        <v>2</v>
      </c>
      <c r="L34" s="14">
        <v>4881</v>
      </c>
      <c r="M34" s="16">
        <v>733</v>
      </c>
      <c r="N34" s="18">
        <v>45443</v>
      </c>
      <c r="O34" s="24" t="s">
        <v>13</v>
      </c>
    </row>
    <row r="35" spans="1:15" s="21" customFormat="1" ht="24.75" customHeight="1">
      <c r="A35" s="12">
        <v>33</v>
      </c>
      <c r="B35" s="14" t="s">
        <v>15</v>
      </c>
      <c r="C35" s="13" t="s">
        <v>72</v>
      </c>
      <c r="D35" s="14">
        <v>88</v>
      </c>
      <c r="E35" s="14" t="s">
        <v>15</v>
      </c>
      <c r="F35" s="15" t="s">
        <v>15</v>
      </c>
      <c r="G35" s="16">
        <v>14</v>
      </c>
      <c r="H35" s="17">
        <v>1</v>
      </c>
      <c r="I35" s="17">
        <f>G35/H35</f>
        <v>14</v>
      </c>
      <c r="J35" s="12">
        <v>1</v>
      </c>
      <c r="K35" s="17" t="s">
        <v>15</v>
      </c>
      <c r="L35" s="14">
        <v>58866.12</v>
      </c>
      <c r="M35" s="16">
        <v>9225</v>
      </c>
      <c r="N35" s="18">
        <v>45254</v>
      </c>
      <c r="O35" s="24" t="s">
        <v>11</v>
      </c>
    </row>
    <row r="36" spans="1:15" s="21" customFormat="1" ht="24.75" customHeight="1">
      <c r="A36" s="12">
        <v>34</v>
      </c>
      <c r="B36" s="14" t="s">
        <v>15</v>
      </c>
      <c r="C36" s="13" t="s">
        <v>66</v>
      </c>
      <c r="D36" s="14">
        <v>87</v>
      </c>
      <c r="E36" s="14" t="s">
        <v>15</v>
      </c>
      <c r="F36" s="15" t="s">
        <v>15</v>
      </c>
      <c r="G36" s="16">
        <v>18</v>
      </c>
      <c r="H36" s="17">
        <v>1</v>
      </c>
      <c r="I36" s="17">
        <f>G36/H36</f>
        <v>18</v>
      </c>
      <c r="J36" s="12">
        <v>1</v>
      </c>
      <c r="K36" s="17" t="s">
        <v>15</v>
      </c>
      <c r="L36" s="14">
        <v>37803.89</v>
      </c>
      <c r="M36" s="16">
        <v>3993</v>
      </c>
      <c r="N36" s="18">
        <v>45379</v>
      </c>
      <c r="O36" s="24" t="s">
        <v>23</v>
      </c>
    </row>
    <row r="37" spans="1:15" s="21" customFormat="1" ht="24.75" customHeight="1">
      <c r="A37" s="12">
        <v>35</v>
      </c>
      <c r="B37" s="17">
        <v>22</v>
      </c>
      <c r="C37" s="20" t="s">
        <v>41</v>
      </c>
      <c r="D37" s="14">
        <v>79</v>
      </c>
      <c r="E37" s="14">
        <v>44</v>
      </c>
      <c r="F37" s="15">
        <f>(D37-E37)/E37</f>
        <v>0.79545454545454541</v>
      </c>
      <c r="G37" s="16">
        <v>15</v>
      </c>
      <c r="H37" s="12">
        <v>1</v>
      </c>
      <c r="I37" s="17">
        <f>G37/H37</f>
        <v>15</v>
      </c>
      <c r="J37" s="12">
        <v>1</v>
      </c>
      <c r="K37" s="17">
        <v>9</v>
      </c>
      <c r="L37" s="14">
        <v>76626.69</v>
      </c>
      <c r="M37" s="16">
        <v>11311</v>
      </c>
      <c r="N37" s="18">
        <v>45394</v>
      </c>
      <c r="O37" s="29" t="s">
        <v>45</v>
      </c>
    </row>
    <row r="38" spans="1:15" s="21" customFormat="1" ht="24.75" customHeight="1">
      <c r="A38" s="12">
        <v>36</v>
      </c>
      <c r="B38" s="14" t="s">
        <v>15</v>
      </c>
      <c r="C38" s="13" t="s">
        <v>67</v>
      </c>
      <c r="D38" s="14">
        <v>32</v>
      </c>
      <c r="E38" s="14" t="s">
        <v>15</v>
      </c>
      <c r="F38" s="15" t="s">
        <v>15</v>
      </c>
      <c r="G38" s="16">
        <v>6</v>
      </c>
      <c r="H38" s="17">
        <v>1</v>
      </c>
      <c r="I38" s="17">
        <f>G38/H38</f>
        <v>6</v>
      </c>
      <c r="J38" s="12">
        <v>1</v>
      </c>
      <c r="K38" s="17" t="s">
        <v>15</v>
      </c>
      <c r="L38" s="14">
        <v>64</v>
      </c>
      <c r="M38" s="16">
        <v>13</v>
      </c>
      <c r="N38" s="18" t="s">
        <v>73</v>
      </c>
      <c r="O38" s="24" t="s">
        <v>23</v>
      </c>
    </row>
    <row r="39" spans="1:15" s="21" customFormat="1" ht="24.75" customHeight="1">
      <c r="A39" s="12">
        <v>37</v>
      </c>
      <c r="B39" s="17">
        <v>25</v>
      </c>
      <c r="C39" s="13" t="s">
        <v>33</v>
      </c>
      <c r="D39" s="14">
        <v>10</v>
      </c>
      <c r="E39" s="14">
        <v>23</v>
      </c>
      <c r="F39" s="15">
        <f>(D39-E39)/E39</f>
        <v>-0.56521739130434778</v>
      </c>
      <c r="G39" s="16">
        <v>2</v>
      </c>
      <c r="H39" s="17" t="s">
        <v>15</v>
      </c>
      <c r="I39" s="17" t="s">
        <v>15</v>
      </c>
      <c r="J39" s="12">
        <v>1</v>
      </c>
      <c r="K39" s="17">
        <v>4</v>
      </c>
      <c r="L39" s="14">
        <v>9113</v>
      </c>
      <c r="M39" s="16">
        <v>1611</v>
      </c>
      <c r="N39" s="18">
        <v>45429</v>
      </c>
      <c r="O39" s="24" t="s">
        <v>13</v>
      </c>
    </row>
    <row r="40" spans="1:15" s="28" customFormat="1" ht="24.95" customHeight="1">
      <c r="A40" s="36" t="s">
        <v>24</v>
      </c>
      <c r="B40" s="43" t="s">
        <v>24</v>
      </c>
      <c r="C40" s="37" t="s">
        <v>83</v>
      </c>
      <c r="D40" s="38">
        <f>SUBTOTAL(109,Table1323[Pajamos 
(GBO)])</f>
        <v>210578.80000000002</v>
      </c>
      <c r="E40" s="38" t="s">
        <v>61</v>
      </c>
      <c r="F40" s="39">
        <f>(D40-E40)/E40</f>
        <v>0.44559789660119875</v>
      </c>
      <c r="G40" s="40">
        <f>SUBTOTAL(109,Table1323[Žiūrovų sk. 
(ADM)])</f>
        <v>32902</v>
      </c>
      <c r="H40" s="36"/>
      <c r="I40" s="36"/>
      <c r="J40" s="36"/>
      <c r="K40" s="45"/>
      <c r="L40" s="41"/>
      <c r="M40" s="36"/>
      <c r="N40" s="36"/>
      <c r="O40" s="36" t="s">
        <v>24</v>
      </c>
    </row>
    <row r="41" spans="1:15" hidden="1">
      <c r="F41" s="3"/>
      <c r="L41" s="2"/>
    </row>
    <row r="42" spans="1:15" hidden="1">
      <c r="F42" s="3"/>
      <c r="L42" s="2"/>
    </row>
    <row r="43" spans="1:15" hidden="1">
      <c r="F43" s="3"/>
      <c r="L43" s="2"/>
    </row>
    <row r="44" spans="1:15" hidden="1">
      <c r="F44" s="3"/>
      <c r="L44" s="2"/>
    </row>
    <row r="45" spans="1:15" hidden="1">
      <c r="F45" s="3"/>
      <c r="L45" s="2"/>
    </row>
    <row r="46" spans="1:15" hidden="1">
      <c r="F46" s="3"/>
      <c r="L46" s="2"/>
    </row>
    <row r="47" spans="1:15" hidden="1">
      <c r="F47" s="3"/>
      <c r="L47" s="2"/>
    </row>
    <row r="48" spans="1:15" hidden="1">
      <c r="F48" s="3"/>
      <c r="L48" s="2"/>
    </row>
    <row r="49" spans="6:12" hidden="1">
      <c r="F49" s="3"/>
      <c r="L49" s="2"/>
    </row>
    <row r="50" spans="6:12" hidden="1">
      <c r="F50" s="3"/>
      <c r="L50" s="2"/>
    </row>
    <row r="51" spans="6:12" hidden="1">
      <c r="F51" s="3"/>
      <c r="L51" s="2"/>
    </row>
    <row r="52" spans="6:12" hidden="1">
      <c r="F52" s="3"/>
      <c r="L52" s="2"/>
    </row>
    <row r="53" spans="6:12" hidden="1">
      <c r="F53" s="3"/>
      <c r="L53" s="2"/>
    </row>
    <row r="54" spans="6:12" hidden="1">
      <c r="F54" s="3"/>
    </row>
    <row r="55" spans="6:12" hidden="1">
      <c r="F55" s="3"/>
    </row>
    <row r="56" spans="6:12" hidden="1">
      <c r="F56" s="3"/>
    </row>
    <row r="57" spans="6:12" hidden="1">
      <c r="F57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25A509-C6D8-4797-94C3-5B77893AA6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DBA4E3-2A38-46ED-AD41-1161CC21EB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08.02-08.04</vt:lpstr>
      <vt:lpstr>07.26-07.28</vt:lpstr>
      <vt:lpstr>07.19-07.21</vt:lpstr>
      <vt:lpstr>07.12-07.14</vt:lpstr>
      <vt:lpstr>07.05-07.07</vt:lpstr>
      <vt:lpstr>06.28-06.30</vt:lpstr>
      <vt:lpstr>06.21-06.23</vt:lpstr>
      <vt:lpstr>06.14-06.16</vt:lpstr>
      <vt:lpstr>06.07-06.09 </vt:lpstr>
      <vt:lpstr>05.31-06.02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2024-08-05T13:02:50Z</dcterms:modified>
</cp:coreProperties>
</file>